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B132ABD-9AB6-43FE-AF51-867A915B6405}" xr6:coauthVersionLast="36" xr6:coauthVersionMax="36" xr10:uidLastSave="{00000000-0000-0000-0000-000000000000}"/>
  <bookViews>
    <workbookView xWindow="0" yWindow="0" windowWidth="21570" windowHeight="1135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Q50" i="52" l="1"/>
  <c r="AR50" i="52"/>
  <c r="AS50" i="52"/>
  <c r="B48" i="52"/>
  <c r="B81" i="52"/>
  <c r="B74" i="53" l="1"/>
  <c r="B73" i="53"/>
  <c r="B72" i="53"/>
  <c r="M30" i="15"/>
  <c r="M24" i="15"/>
  <c r="AD29" i="5"/>
  <c r="AE29" i="5" s="1"/>
  <c r="AB29" i="5"/>
  <c r="K29" i="5"/>
  <c r="I29" i="5"/>
  <c r="G29" i="5"/>
  <c r="D29" i="5"/>
  <c r="B85" i="53"/>
  <c r="B33" i="53"/>
  <c r="B34" i="53" s="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27"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N30" i="15"/>
  <c r="N24" i="15"/>
  <c r="J30" i="15"/>
  <c r="J24" i="15"/>
  <c r="B140" i="52" l="1"/>
  <c r="F139" i="52"/>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AD32" i="5" l="1"/>
  <c r="B29" i="53" s="1"/>
  <c r="AD26" i="5"/>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48" i="52"/>
  <c r="D48" i="52"/>
  <c r="E48" i="52"/>
  <c r="F48" i="52"/>
  <c r="G48" i="52"/>
  <c r="H48" i="52"/>
  <c r="I48" i="52"/>
  <c r="B49" i="52"/>
  <c r="C143" i="52" l="1"/>
  <c r="D143" i="52" s="1"/>
  <c r="C107" i="52"/>
  <c r="D81" i="52"/>
  <c r="B105" i="53" l="1"/>
  <c r="D26" i="5"/>
  <c r="E24" i="15" l="1"/>
  <c r="E30" i="15"/>
  <c r="C91" i="53"/>
  <c r="C89" i="53"/>
  <c r="B119" i="52"/>
  <c r="D119" i="52"/>
  <c r="A15" i="52"/>
  <c r="A12" i="52"/>
  <c r="A9" i="52"/>
  <c r="A5" i="52"/>
  <c r="D144" i="52"/>
  <c r="C73" i="52" s="1"/>
  <c r="C144" i="52"/>
  <c r="B73" i="52" s="1"/>
  <c r="B144" i="52"/>
  <c r="E143" i="52"/>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G122"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C67" i="52" l="1"/>
  <c r="D67" i="52"/>
  <c r="J48" i="52"/>
  <c r="D140" i="52"/>
  <c r="C49" i="52"/>
  <c r="C47" i="52"/>
  <c r="C52" i="52"/>
  <c r="B46" i="52"/>
  <c r="B80" i="52"/>
  <c r="B66" i="52"/>
  <c r="B68" i="52" s="1"/>
  <c r="D58" i="52"/>
  <c r="D121" i="52"/>
  <c r="G121" i="52"/>
  <c r="F143" i="52"/>
  <c r="E144" i="52"/>
  <c r="D73" i="52" s="1"/>
  <c r="E140" i="52" l="1"/>
  <c r="D49" i="52"/>
  <c r="K48" i="52"/>
  <c r="D74" i="52"/>
  <c r="E58" i="52"/>
  <c r="D52" i="52"/>
  <c r="D47" i="52"/>
  <c r="G143" i="52"/>
  <c r="G144" i="52" s="1"/>
  <c r="F73" i="52" s="1"/>
  <c r="F144" i="52"/>
  <c r="E73" i="52" s="1"/>
  <c r="B75" i="52"/>
  <c r="G123" i="52"/>
  <c r="I121" i="52"/>
  <c r="I123" i="52" s="1"/>
  <c r="C111" i="52" s="1"/>
  <c r="L48" i="52" l="1"/>
  <c r="F140" i="52"/>
  <c r="E49" i="52"/>
  <c r="F58" i="52"/>
  <c r="E52" i="52"/>
  <c r="E74" i="52"/>
  <c r="E47" i="52"/>
  <c r="D111" i="52"/>
  <c r="D108" i="52" s="1"/>
  <c r="C50" i="52" s="1"/>
  <c r="C108" i="52"/>
  <c r="C59" i="52" s="1"/>
  <c r="H143" i="52"/>
  <c r="H144" i="52" s="1"/>
  <c r="G73" i="52" s="1"/>
  <c r="G140" i="52" l="1"/>
  <c r="F49" i="52"/>
  <c r="M48" i="52"/>
  <c r="E111" i="52"/>
  <c r="E108" i="52" s="1"/>
  <c r="D50" i="52" s="1"/>
  <c r="D59" i="52" s="1"/>
  <c r="G58" i="52"/>
  <c r="F52" i="52"/>
  <c r="F74" i="52"/>
  <c r="F47" i="52"/>
  <c r="I143" i="52"/>
  <c r="I144" i="52" s="1"/>
  <c r="H73" i="52" s="1"/>
  <c r="C80" i="52"/>
  <c r="N48" i="52" l="1"/>
  <c r="B85" i="52"/>
  <c r="G49" i="52"/>
  <c r="H140" i="52"/>
  <c r="F111" i="52"/>
  <c r="F108" i="52" s="1"/>
  <c r="E50" i="52" s="1"/>
  <c r="J143" i="52"/>
  <c r="J144" i="52" s="1"/>
  <c r="I73" i="52" s="1"/>
  <c r="G74" i="52"/>
  <c r="H58" i="52"/>
  <c r="G52" i="52"/>
  <c r="G47" i="52"/>
  <c r="D80" i="52"/>
  <c r="H49" i="52" l="1"/>
  <c r="I140" i="52"/>
  <c r="C85" i="52"/>
  <c r="O48" i="52"/>
  <c r="E59" i="52"/>
  <c r="E80" i="52" s="1"/>
  <c r="K143" i="52"/>
  <c r="K144" i="52" s="1"/>
  <c r="J73" i="52" s="1"/>
  <c r="H74" i="52"/>
  <c r="I58" i="52"/>
  <c r="H52" i="52"/>
  <c r="H47" i="52"/>
  <c r="G111" i="52"/>
  <c r="G108" i="52" s="1"/>
  <c r="F50" i="52" s="1"/>
  <c r="F59" i="52" s="1"/>
  <c r="P48" i="52" l="1"/>
  <c r="I49" i="52"/>
  <c r="J140" i="52"/>
  <c r="D85" i="52"/>
  <c r="I74" i="52"/>
  <c r="J58" i="52"/>
  <c r="I52" i="52"/>
  <c r="I47" i="52"/>
  <c r="F80" i="52"/>
  <c r="H111" i="52"/>
  <c r="H108" i="52" s="1"/>
  <c r="G50" i="52" s="1"/>
  <c r="G59" i="52" s="1"/>
  <c r="L143" i="52"/>
  <c r="L144" i="52" s="1"/>
  <c r="K73" i="52" s="1"/>
  <c r="E85" i="52" l="1"/>
  <c r="J49" i="52"/>
  <c r="K140" i="52"/>
  <c r="Q48" i="52"/>
  <c r="I111" i="52"/>
  <c r="I108" i="52" s="1"/>
  <c r="H50" i="52" s="1"/>
  <c r="H59" i="52" s="1"/>
  <c r="J74" i="52"/>
  <c r="K58" i="52"/>
  <c r="J52" i="52"/>
  <c r="J47" i="52"/>
  <c r="M143" i="52"/>
  <c r="M144" i="52" s="1"/>
  <c r="L73" i="52" s="1"/>
  <c r="G80" i="52"/>
  <c r="F85" i="52" l="1"/>
  <c r="R48" i="52"/>
  <c r="K49" i="52"/>
  <c r="L140" i="52"/>
  <c r="N143" i="52"/>
  <c r="K74" i="52"/>
  <c r="L58" i="52"/>
  <c r="K52" i="52"/>
  <c r="K47" i="52"/>
  <c r="H80" i="52"/>
  <c r="J111" i="52"/>
  <c r="J108" i="52" s="1"/>
  <c r="I50" i="52" s="1"/>
  <c r="I59" i="52" s="1"/>
  <c r="L49" i="52" l="1"/>
  <c r="M140" i="52"/>
  <c r="S48" i="52"/>
  <c r="K111" i="52"/>
  <c r="K108" i="52" s="1"/>
  <c r="J50" i="52" s="1"/>
  <c r="J59" i="52"/>
  <c r="O143" i="52"/>
  <c r="O144" i="52" s="1"/>
  <c r="N73" i="52" s="1"/>
  <c r="L74" i="52"/>
  <c r="M58" i="52"/>
  <c r="L47" i="52"/>
  <c r="L52" i="52"/>
  <c r="N144" i="52"/>
  <c r="M73" i="52" s="1"/>
  <c r="I80" i="52"/>
  <c r="H85" i="52" l="1"/>
  <c r="H99" i="52" s="1"/>
  <c r="G85" i="52"/>
  <c r="T48" i="52"/>
  <c r="M49" i="52"/>
  <c r="N140" i="52"/>
  <c r="L111" i="52"/>
  <c r="L108" i="52" s="1"/>
  <c r="K50" i="52" s="1"/>
  <c r="K59" i="52"/>
  <c r="N58" i="52"/>
  <c r="M52" i="52"/>
  <c r="M74" i="52"/>
  <c r="M47" i="52"/>
  <c r="P143" i="52"/>
  <c r="J80" i="52"/>
  <c r="N49" i="52" l="1"/>
  <c r="O140" i="52"/>
  <c r="U48" i="52"/>
  <c r="K80" i="52"/>
  <c r="Q143" i="52"/>
  <c r="Q144" i="52"/>
  <c r="P73" i="52" s="1"/>
  <c r="M111" i="52"/>
  <c r="M108" i="52" s="1"/>
  <c r="L50" i="52" s="1"/>
  <c r="L59" i="52"/>
  <c r="P144" i="52"/>
  <c r="O73" i="52" s="1"/>
  <c r="O58" i="52"/>
  <c r="N52" i="52"/>
  <c r="N74" i="52"/>
  <c r="N47" i="52"/>
  <c r="J85" i="52" l="1"/>
  <c r="J99" i="52" s="1"/>
  <c r="V48" i="52"/>
  <c r="I85" i="52"/>
  <c r="I99" i="52" s="1"/>
  <c r="O49" i="52"/>
  <c r="P140" i="52"/>
  <c r="O74" i="52"/>
  <c r="P58" i="52"/>
  <c r="O52" i="52"/>
  <c r="O47" i="52"/>
  <c r="R143" i="52"/>
  <c r="L80" i="52"/>
  <c r="N111" i="52"/>
  <c r="N108" i="52" s="1"/>
  <c r="M50" i="52" s="1"/>
  <c r="M59" i="52" s="1"/>
  <c r="P49" i="52" l="1"/>
  <c r="Q140" i="52"/>
  <c r="W48" i="52"/>
  <c r="S143" i="52"/>
  <c r="P74" i="52"/>
  <c r="Q58" i="52"/>
  <c r="P52" i="52"/>
  <c r="P47" i="52"/>
  <c r="M80" i="52"/>
  <c r="O111" i="52"/>
  <c r="O108" i="52" s="1"/>
  <c r="N50" i="52" s="1"/>
  <c r="N59" i="52" s="1"/>
  <c r="R144" i="52"/>
  <c r="Q73" i="52" s="1"/>
  <c r="K85" i="52" l="1"/>
  <c r="K99" i="52" s="1"/>
  <c r="Q49" i="52"/>
  <c r="R140" i="52"/>
  <c r="X48" i="52"/>
  <c r="P111" i="52"/>
  <c r="P108" i="52" s="1"/>
  <c r="O50" i="52" s="1"/>
  <c r="O59" i="52"/>
  <c r="T143" i="52"/>
  <c r="S144" i="52"/>
  <c r="R73" i="52" s="1"/>
  <c r="Q74" i="52"/>
  <c r="R58" i="52"/>
  <c r="Q52" i="52"/>
  <c r="Q47" i="52"/>
  <c r="N80" i="52"/>
  <c r="Y48" i="52" l="1"/>
  <c r="L85" i="52"/>
  <c r="L99" i="52" s="1"/>
  <c r="R49" i="52"/>
  <c r="S140" i="52"/>
  <c r="U143" i="52"/>
  <c r="U144" i="52" s="1"/>
  <c r="T73" i="52" s="1"/>
  <c r="R74" i="52"/>
  <c r="S58" i="52"/>
  <c r="R52" i="52"/>
  <c r="R47" i="52"/>
  <c r="O80" i="52"/>
  <c r="Q111" i="52"/>
  <c r="Q108" i="52" s="1"/>
  <c r="P50" i="52" s="1"/>
  <c r="P59" i="52" s="1"/>
  <c r="T144" i="52"/>
  <c r="S73" i="52" s="1"/>
  <c r="M85" i="52" l="1"/>
  <c r="M99" i="52" s="1"/>
  <c r="S49" i="52"/>
  <c r="T140" i="52"/>
  <c r="N85" i="52"/>
  <c r="N99" i="52" s="1"/>
  <c r="Z48" i="52"/>
  <c r="S74" i="52"/>
  <c r="T58" i="52"/>
  <c r="S52" i="52"/>
  <c r="S47" i="52"/>
  <c r="V143" i="52"/>
  <c r="P80" i="52"/>
  <c r="R111" i="52"/>
  <c r="R108" i="52" s="1"/>
  <c r="Q50" i="52" s="1"/>
  <c r="Q59" i="52"/>
  <c r="AA48" i="52" l="1"/>
  <c r="T49" i="52"/>
  <c r="U140" i="52"/>
  <c r="Q80" i="52"/>
  <c r="S111" i="52"/>
  <c r="S108" i="52" s="1"/>
  <c r="R50" i="52" s="1"/>
  <c r="R59" i="52" s="1"/>
  <c r="W143" i="52"/>
  <c r="T74" i="52"/>
  <c r="U58" i="52"/>
  <c r="T52" i="52"/>
  <c r="T47" i="52"/>
  <c r="V144" i="52"/>
  <c r="U73" i="52" s="1"/>
  <c r="U49" i="52" l="1"/>
  <c r="V140" i="52"/>
  <c r="O85" i="52"/>
  <c r="O99" i="52" s="1"/>
  <c r="AB48" i="52"/>
  <c r="X143" i="52"/>
  <c r="X144" i="52" s="1"/>
  <c r="W73" i="52" s="1"/>
  <c r="W144" i="52"/>
  <c r="V73" i="52" s="1"/>
  <c r="V58" i="52"/>
  <c r="U52" i="52"/>
  <c r="U74" i="52"/>
  <c r="U47" i="52"/>
  <c r="R80" i="52"/>
  <c r="T111" i="52"/>
  <c r="T108" i="52" s="1"/>
  <c r="S50" i="52" s="1"/>
  <c r="S59" i="52" s="1"/>
  <c r="V49" i="52" l="1"/>
  <c r="W140" i="52"/>
  <c r="Q85" i="52"/>
  <c r="Q99" i="52" s="1"/>
  <c r="AC48" i="52"/>
  <c r="P85" i="52"/>
  <c r="P99" i="52" s="1"/>
  <c r="W58" i="52"/>
  <c r="V52" i="52"/>
  <c r="V74" i="52"/>
  <c r="V47" i="52"/>
  <c r="S80" i="52"/>
  <c r="U111" i="52"/>
  <c r="U108" i="52" s="1"/>
  <c r="T50" i="52" s="1"/>
  <c r="T59" i="52" s="1"/>
  <c r="Y143" i="52"/>
  <c r="Y144" i="52" s="1"/>
  <c r="X73" i="52" s="1"/>
  <c r="W49" i="52" l="1"/>
  <c r="X140" i="52"/>
  <c r="AD48" i="52"/>
  <c r="R85" i="52"/>
  <c r="R99" i="52" s="1"/>
  <c r="T80" i="52"/>
  <c r="Z143" i="52"/>
  <c r="Z144" i="52" s="1"/>
  <c r="Y73" i="52" s="1"/>
  <c r="V111" i="52"/>
  <c r="V108" i="52" s="1"/>
  <c r="U50" i="52" s="1"/>
  <c r="W74" i="52"/>
  <c r="X58" i="52"/>
  <c r="W52" i="52"/>
  <c r="W47" i="52"/>
  <c r="AE48" i="52" l="1"/>
  <c r="X49" i="52"/>
  <c r="Y140" i="52"/>
  <c r="S85" i="52"/>
  <c r="S99" i="52" s="1"/>
  <c r="U59" i="52"/>
  <c r="U80" i="52" s="1"/>
  <c r="W111" i="52"/>
  <c r="W108" i="52" s="1"/>
  <c r="V50" i="52" s="1"/>
  <c r="V59" i="52" s="1"/>
  <c r="X74" i="52"/>
  <c r="Y58" i="52"/>
  <c r="X52" i="52"/>
  <c r="X47" i="52"/>
  <c r="AA143" i="52"/>
  <c r="AA144" i="52" s="1"/>
  <c r="Z73" i="52" s="1"/>
  <c r="T85" i="52" l="1"/>
  <c r="T99" i="52" s="1"/>
  <c r="Y49" i="52"/>
  <c r="Z140" i="52"/>
  <c r="AF48" i="52"/>
  <c r="V80" i="52"/>
  <c r="Y74" i="52"/>
  <c r="Z58" i="52"/>
  <c r="Y52" i="52"/>
  <c r="Y47" i="52"/>
  <c r="AB143" i="52"/>
  <c r="AB144" i="52" s="1"/>
  <c r="AA73" i="52" s="1"/>
  <c r="X111" i="52"/>
  <c r="X108" i="52" s="1"/>
  <c r="W50" i="52" s="1"/>
  <c r="W59" i="52"/>
  <c r="U85" i="52" l="1"/>
  <c r="U99" i="52" s="1"/>
  <c r="AG48" i="52"/>
  <c r="Z49" i="52"/>
  <c r="AA140" i="52"/>
  <c r="Y111" i="52"/>
  <c r="Y108" i="52" s="1"/>
  <c r="X50" i="52" s="1"/>
  <c r="X59" i="52"/>
  <c r="Z74" i="52"/>
  <c r="AA58" i="52"/>
  <c r="Z52" i="52"/>
  <c r="Z47" i="52"/>
  <c r="W80" i="52"/>
  <c r="AC143" i="52"/>
  <c r="AC144" i="52" s="1"/>
  <c r="AB73" i="52" s="1"/>
  <c r="V85" i="52" l="1"/>
  <c r="V99" i="52" s="1"/>
  <c r="AH48" i="52"/>
  <c r="AA49" i="52"/>
  <c r="AB140" i="52"/>
  <c r="Z111" i="52"/>
  <c r="Z108" i="52" s="1"/>
  <c r="Y50" i="52" s="1"/>
  <c r="Y59" i="52" s="1"/>
  <c r="AD143" i="52"/>
  <c r="AD144" i="52" s="1"/>
  <c r="AC73" i="52" s="1"/>
  <c r="AA74" i="52"/>
  <c r="AB58" i="52"/>
  <c r="AA52" i="52"/>
  <c r="AA47" i="52"/>
  <c r="X80" i="52"/>
  <c r="AI48" i="52" l="1"/>
  <c r="W85" i="52"/>
  <c r="W99" i="52" s="1"/>
  <c r="AB49" i="52"/>
  <c r="AC140" i="52"/>
  <c r="AB74" i="52"/>
  <c r="AC58" i="52"/>
  <c r="AB52" i="52"/>
  <c r="AB47" i="52"/>
  <c r="Y80" i="52"/>
  <c r="AE143" i="52"/>
  <c r="AE144" i="52" s="1"/>
  <c r="AD73" i="52" s="1"/>
  <c r="AA111" i="52"/>
  <c r="AA108" i="52" s="1"/>
  <c r="Z50" i="52" s="1"/>
  <c r="Z59" i="52" s="1"/>
  <c r="X85" i="52" l="1"/>
  <c r="X99" i="52" s="1"/>
  <c r="AC49" i="52"/>
  <c r="AD140" i="52"/>
  <c r="AJ48" i="52"/>
  <c r="Z80" i="52"/>
  <c r="AB111" i="52"/>
  <c r="AB108" i="52" s="1"/>
  <c r="AA50" i="52" s="1"/>
  <c r="AA59" i="52"/>
  <c r="AD58" i="52"/>
  <c r="AC52" i="52"/>
  <c r="AC74" i="52"/>
  <c r="AC47" i="52"/>
  <c r="AF143" i="52"/>
  <c r="AF144" i="52" s="1"/>
  <c r="AE73" i="52" s="1"/>
  <c r="AK48" i="52" l="1"/>
  <c r="AD49" i="52"/>
  <c r="AE140" i="52"/>
  <c r="Y85" i="52"/>
  <c r="Y99" i="52" s="1"/>
  <c r="AC111" i="52"/>
  <c r="AC108" i="52" s="1"/>
  <c r="AB50" i="52" s="1"/>
  <c r="AB59" i="52"/>
  <c r="AG143" i="52"/>
  <c r="AG144" i="52" s="1"/>
  <c r="AF73" i="52" s="1"/>
  <c r="AE58" i="52"/>
  <c r="AD52" i="52"/>
  <c r="AD74" i="52"/>
  <c r="AD47" i="52"/>
  <c r="AA80" i="52"/>
  <c r="Z85" i="52" l="1"/>
  <c r="Z99" i="52" s="1"/>
  <c r="AE49" i="52"/>
  <c r="AF140" i="52"/>
  <c r="AL48" i="52"/>
  <c r="AB80" i="52"/>
  <c r="AE74" i="52"/>
  <c r="AF58" i="52"/>
  <c r="AE52" i="52"/>
  <c r="AE47" i="52"/>
  <c r="AH143" i="52"/>
  <c r="AH144" i="52" s="1"/>
  <c r="AG73" i="52" s="1"/>
  <c r="AD111" i="52"/>
  <c r="AD108" i="52" s="1"/>
  <c r="AC50" i="52" s="1"/>
  <c r="AC59" i="52"/>
  <c r="AA85" i="52" l="1"/>
  <c r="AA99" i="52" s="1"/>
  <c r="AF49" i="52"/>
  <c r="AG140" i="52"/>
  <c r="AM48" i="52"/>
  <c r="AC80" i="52"/>
  <c r="AF74" i="52"/>
  <c r="AG58" i="52"/>
  <c r="AF52" i="52"/>
  <c r="AF47" i="52"/>
  <c r="AI143" i="52"/>
  <c r="AE111" i="52"/>
  <c r="AE108" i="52" s="1"/>
  <c r="AD50" i="52" s="1"/>
  <c r="AD59" i="52"/>
  <c r="AG49" i="52" l="1"/>
  <c r="AH140" i="52"/>
  <c r="AN48" i="52"/>
  <c r="AJ143" i="52"/>
  <c r="AJ144" i="52"/>
  <c r="AI73" i="52" s="1"/>
  <c r="AD80" i="52"/>
  <c r="AG74" i="52"/>
  <c r="AH58" i="52"/>
  <c r="AG52" i="52"/>
  <c r="AG47" i="52"/>
  <c r="AF111" i="52"/>
  <c r="AF108" i="52" s="1"/>
  <c r="AE50" i="52" s="1"/>
  <c r="AE59" i="52" s="1"/>
  <c r="AI144" i="52"/>
  <c r="AH73" i="52" s="1"/>
  <c r="AC85" i="52" l="1"/>
  <c r="AC99" i="52" s="1"/>
  <c r="AH49" i="52"/>
  <c r="AI140" i="52"/>
  <c r="AB85" i="52"/>
  <c r="AB99" i="52" s="1"/>
  <c r="AO48" i="52"/>
  <c r="AK143" i="52"/>
  <c r="AK144" i="52" s="1"/>
  <c r="AJ73" i="52" s="1"/>
  <c r="AG111" i="52"/>
  <c r="AG108" i="52" s="1"/>
  <c r="AF50" i="52" s="1"/>
  <c r="AF59" i="52" s="1"/>
  <c r="AH74" i="52"/>
  <c r="AI58" i="52"/>
  <c r="AH52" i="52"/>
  <c r="AH47" i="52"/>
  <c r="AE80" i="52"/>
  <c r="AP48" i="52" l="1"/>
  <c r="AD85" i="52"/>
  <c r="AD99" i="52" s="1"/>
  <c r="AI49" i="52"/>
  <c r="AJ140" i="52"/>
  <c r="AL143" i="52"/>
  <c r="AF80" i="52"/>
  <c r="AH111" i="52"/>
  <c r="AH108" i="52" s="1"/>
  <c r="AG50" i="52" s="1"/>
  <c r="AG59" i="52"/>
  <c r="AI74" i="52"/>
  <c r="AJ58" i="52"/>
  <c r="AI52" i="52"/>
  <c r="AI47" i="52"/>
  <c r="AJ49" i="52" l="1"/>
  <c r="AK140" i="52"/>
  <c r="AJ74" i="52"/>
  <c r="AK58" i="52"/>
  <c r="AJ52" i="52"/>
  <c r="AJ47" i="52"/>
  <c r="AG80" i="52"/>
  <c r="AM143" i="52"/>
  <c r="AM144" i="52" s="1"/>
  <c r="AL73" i="52" s="1"/>
  <c r="AI111" i="52"/>
  <c r="AI108" i="52" s="1"/>
  <c r="AH50" i="52" s="1"/>
  <c r="AH59" i="52" s="1"/>
  <c r="AL144" i="52"/>
  <c r="AK73" i="52" s="1"/>
  <c r="AF85" i="52" l="1"/>
  <c r="AF99" i="52" s="1"/>
  <c r="AE85" i="52"/>
  <c r="AE99" i="52" s="1"/>
  <c r="AK49" i="52"/>
  <c r="AL140" i="52"/>
  <c r="AK74" i="52"/>
  <c r="AL58" i="52"/>
  <c r="AK52" i="52"/>
  <c r="AK47" i="52"/>
  <c r="AJ111" i="52"/>
  <c r="AJ108" i="52" s="1"/>
  <c r="AI50" i="52" s="1"/>
  <c r="AI59" i="52" s="1"/>
  <c r="AH80" i="52"/>
  <c r="AN143" i="52"/>
  <c r="AN144" i="52" s="1"/>
  <c r="AM73" i="52" s="1"/>
  <c r="AL49" i="52" l="1"/>
  <c r="AM140" i="52"/>
  <c r="AG85" i="52"/>
  <c r="AG99" i="52" s="1"/>
  <c r="AI80" i="52"/>
  <c r="AL74" i="52"/>
  <c r="AM58" i="52"/>
  <c r="AL52" i="52"/>
  <c r="AL47" i="52"/>
  <c r="AO143" i="52"/>
  <c r="AO144" i="52" s="1"/>
  <c r="AN73" i="52" s="1"/>
  <c r="AK111" i="52"/>
  <c r="AK108" i="52" s="1"/>
  <c r="AJ50" i="52" s="1"/>
  <c r="AJ59" i="52"/>
  <c r="AH85" i="52" l="1"/>
  <c r="AH99" i="52" s="1"/>
  <c r="AM49" i="52"/>
  <c r="AN140" i="52"/>
  <c r="AL111" i="52"/>
  <c r="AL108" i="52" s="1"/>
  <c r="AK50" i="52" s="1"/>
  <c r="AK59" i="52" s="1"/>
  <c r="AP143" i="52"/>
  <c r="AP144" i="52" s="1"/>
  <c r="AO73" i="52" s="1"/>
  <c r="AM74" i="52"/>
  <c r="AN58" i="52"/>
  <c r="AM52" i="52"/>
  <c r="AM47" i="52"/>
  <c r="AJ80" i="52"/>
  <c r="AI85" i="52" l="1"/>
  <c r="AI99" i="52" s="1"/>
  <c r="AN49" i="52"/>
  <c r="AO140" i="52"/>
  <c r="AN74" i="52"/>
  <c r="AO58" i="52"/>
  <c r="AN52" i="52"/>
  <c r="AN47" i="52"/>
  <c r="AK80" i="52"/>
  <c r="AM111" i="52"/>
  <c r="AM108" i="52" s="1"/>
  <c r="AL50" i="52" s="1"/>
  <c r="AQ143" i="52"/>
  <c r="AQ144" i="52" s="1"/>
  <c r="AJ85" i="52" l="1"/>
  <c r="AJ99" i="52" s="1"/>
  <c r="AP73" i="52"/>
  <c r="AO49" i="52"/>
  <c r="AP140" i="52"/>
  <c r="AL59" i="52"/>
  <c r="AL80" i="52" s="1"/>
  <c r="AP58" i="52"/>
  <c r="AO52" i="52"/>
  <c r="AO74" i="52"/>
  <c r="AO47" i="52"/>
  <c r="AR143" i="52"/>
  <c r="AR144" i="52" s="1"/>
  <c r="AN111" i="52"/>
  <c r="AN108" i="52" s="1"/>
  <c r="AM50" i="52" s="1"/>
  <c r="AK85" i="52" l="1"/>
  <c r="AK99" i="52" s="1"/>
  <c r="AQ73" i="52"/>
  <c r="AP49" i="52"/>
  <c r="AP50" i="52" s="1"/>
  <c r="AQ140" i="52"/>
  <c r="AR140" i="52" s="1"/>
  <c r="AS140" i="52" s="1"/>
  <c r="AT140" i="52" s="1"/>
  <c r="AU140" i="52" s="1"/>
  <c r="AM59" i="52"/>
  <c r="AM80" i="52" s="1"/>
  <c r="AO111" i="52"/>
  <c r="AO108" i="52" s="1"/>
  <c r="AN50" i="52" s="1"/>
  <c r="AS143" i="52"/>
  <c r="AS144" i="52" s="1"/>
  <c r="AP74" i="52"/>
  <c r="AP52" i="52"/>
  <c r="AP47" i="52"/>
  <c r="AL85" i="52" l="1"/>
  <c r="AL99" i="52" s="1"/>
  <c r="AR73" i="52"/>
  <c r="AN59" i="52"/>
  <c r="AN80" i="52" s="1"/>
  <c r="AV140" i="52"/>
  <c r="AP111" i="52"/>
  <c r="AP108" i="52" s="1"/>
  <c r="AO50" i="52" s="1"/>
  <c r="AT143" i="52"/>
  <c r="AT144" i="52" s="1"/>
  <c r="AM85" i="52" l="1"/>
  <c r="AM99" i="52" s="1"/>
  <c r="AS73" i="52"/>
  <c r="AO59" i="52"/>
  <c r="AO80" i="52" s="1"/>
  <c r="AW140" i="52"/>
  <c r="AX140" i="52" s="1"/>
  <c r="AY140" i="52" s="1"/>
  <c r="AP59" i="52"/>
  <c r="AU143" i="52"/>
  <c r="AU144" i="52" s="1"/>
  <c r="AN85" i="52" s="1"/>
  <c r="AN99" i="52" s="1"/>
  <c r="AP80" i="52" l="1"/>
  <c r="AV143" i="52"/>
  <c r="AV144" i="52"/>
  <c r="AO85" i="52" s="1"/>
  <c r="AO99" i="52" s="1"/>
  <c r="AW143" i="52" l="1"/>
  <c r="AW144" i="52" s="1"/>
  <c r="AP85" i="52" s="1"/>
  <c r="AP99" i="52" s="1"/>
  <c r="AX143" i="52" l="1"/>
  <c r="AX144" i="52" s="1"/>
  <c r="AY143" i="52" l="1"/>
  <c r="AY144" i="52" s="1"/>
  <c r="AC64" i="15" l="1"/>
  <c r="AB64" i="15"/>
  <c r="AC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G81" i="52" s="1"/>
  <c r="G99" i="52" s="1"/>
  <c r="W30" i="15"/>
  <c r="V30" i="15"/>
  <c r="U30" i="15"/>
  <c r="T30" i="15"/>
  <c r="F81" i="52" s="1"/>
  <c r="F99" i="52" s="1"/>
  <c r="S30" i="15"/>
  <c r="R30" i="15"/>
  <c r="Q30" i="15"/>
  <c r="P30" i="15"/>
  <c r="E81" i="52" s="1"/>
  <c r="E99" i="52" s="1"/>
  <c r="O30" i="15"/>
  <c r="K30" i="15"/>
  <c r="H30" i="15"/>
  <c r="C99" i="52" s="1"/>
  <c r="G30" i="15"/>
  <c r="AC29" i="15"/>
  <c r="AB29" i="15"/>
  <c r="AC28" i="15"/>
  <c r="AB28" i="15"/>
  <c r="AC27" i="15"/>
  <c r="AB27" i="15"/>
  <c r="AC26" i="15"/>
  <c r="AB26" i="15"/>
  <c r="AC25" i="15"/>
  <c r="AB25" i="15"/>
  <c r="AA24" i="15"/>
  <c r="Z24" i="15"/>
  <c r="Y24" i="15"/>
  <c r="X24" i="15"/>
  <c r="W24" i="15"/>
  <c r="V24" i="15"/>
  <c r="U24" i="15"/>
  <c r="T24" i="15"/>
  <c r="S24" i="15"/>
  <c r="R24" i="15"/>
  <c r="Q24" i="15"/>
  <c r="P24" i="15"/>
  <c r="O24" i="15"/>
  <c r="K24" i="15"/>
  <c r="H24" i="15"/>
  <c r="G24" i="15"/>
  <c r="AC30" i="15" l="1"/>
  <c r="C49" i="7" s="1"/>
  <c r="B99" i="52"/>
  <c r="AC24" i="15"/>
  <c r="C48" i="7" s="1"/>
  <c r="L30" i="15"/>
  <c r="D99" i="52" s="1"/>
  <c r="L24" i="15"/>
  <c r="AB24" i="15" s="1"/>
  <c r="AB32" i="15"/>
  <c r="B22" i="53"/>
  <c r="A15" i="53"/>
  <c r="B21" i="53" s="1"/>
  <c r="A12" i="53"/>
  <c r="A5" i="53"/>
  <c r="B91" i="53"/>
  <c r="B89" i="53"/>
  <c r="B66" i="53"/>
  <c r="B49" i="53"/>
  <c r="B32" i="53"/>
  <c r="A14" i="15"/>
  <c r="A11" i="15"/>
  <c r="A8" i="15"/>
  <c r="A4" i="15"/>
  <c r="C50" i="15"/>
  <c r="C49" i="15"/>
  <c r="AB49" i="15" s="1"/>
  <c r="C48" i="15"/>
  <c r="AB48" i="15" s="1"/>
  <c r="C47" i="15"/>
  <c r="C46" i="15"/>
  <c r="AB46" i="15" s="1"/>
  <c r="C45" i="15"/>
  <c r="C44" i="15"/>
  <c r="AB44" i="15" s="1"/>
  <c r="C30" i="15"/>
  <c r="C52" i="15" s="1"/>
  <c r="C24" i="15"/>
  <c r="B125" i="52" s="1"/>
  <c r="B129" i="52" s="1"/>
  <c r="B29" i="52" s="1"/>
  <c r="A15" i="16"/>
  <c r="A12" i="16"/>
  <c r="A5" i="16"/>
  <c r="AB30" i="15" l="1"/>
  <c r="AQ99" i="52"/>
  <c r="A100" i="52" s="1"/>
  <c r="C54" i="15"/>
  <c r="AB54" i="15" s="1"/>
  <c r="AB45" i="15"/>
  <c r="C56" i="15"/>
  <c r="AB47" i="15"/>
  <c r="B30" i="53"/>
  <c r="AB52" i="15"/>
  <c r="B25" i="52"/>
  <c r="C61" i="52"/>
  <c r="D61" i="52"/>
  <c r="D60" i="52" s="1"/>
  <c r="D66" i="52" s="1"/>
  <c r="E61" i="52"/>
  <c r="E60" i="52" s="1"/>
  <c r="E66" i="52" s="1"/>
  <c r="F61" i="52"/>
  <c r="F60" i="52" s="1"/>
  <c r="F66" i="52" s="1"/>
  <c r="G61" i="52"/>
  <c r="G60" i="52" s="1"/>
  <c r="G66" i="52" s="1"/>
  <c r="H61" i="52"/>
  <c r="H60" i="52" s="1"/>
  <c r="H66" i="52" s="1"/>
  <c r="I60" i="52"/>
  <c r="I66" i="52" s="1"/>
  <c r="J60" i="52"/>
  <c r="J66" i="52" s="1"/>
  <c r="K60" i="52"/>
  <c r="K66" i="52" s="1"/>
  <c r="L60" i="52"/>
  <c r="L66" i="52" s="1"/>
  <c r="M60" i="52"/>
  <c r="M66" i="52" s="1"/>
  <c r="N61" i="52"/>
  <c r="N60" i="52" s="1"/>
  <c r="N66" i="52" s="1"/>
  <c r="O60" i="52"/>
  <c r="O66" i="52" s="1"/>
  <c r="P60" i="52"/>
  <c r="P66" i="52" s="1"/>
  <c r="Q60" i="52"/>
  <c r="Q66" i="52" s="1"/>
  <c r="R60" i="52"/>
  <c r="R66" i="52" s="1"/>
  <c r="S60" i="52"/>
  <c r="S66" i="52" s="1"/>
  <c r="T61" i="52"/>
  <c r="T60" i="52" s="1"/>
  <c r="T66" i="52" s="1"/>
  <c r="U60" i="52"/>
  <c r="U66" i="52" s="1"/>
  <c r="V60" i="52"/>
  <c r="V66" i="52" s="1"/>
  <c r="W60" i="52"/>
  <c r="W66" i="52" s="1"/>
  <c r="X60" i="52"/>
  <c r="X66" i="52" s="1"/>
  <c r="Y60" i="52"/>
  <c r="Y66" i="52" s="1"/>
  <c r="Z61" i="52"/>
  <c r="Z60" i="52" s="1"/>
  <c r="Z66" i="52" s="1"/>
  <c r="AA60" i="52"/>
  <c r="AA66" i="52" s="1"/>
  <c r="AB60" i="52"/>
  <c r="AB66" i="52" s="1"/>
  <c r="AC60" i="52"/>
  <c r="AC66" i="52" s="1"/>
  <c r="AD60" i="52"/>
  <c r="AD66" i="52" s="1"/>
  <c r="AE60" i="52"/>
  <c r="AE66" i="52" s="1"/>
  <c r="AF61" i="52"/>
  <c r="AF60" i="52" s="1"/>
  <c r="AF66" i="52" s="1"/>
  <c r="AG60" i="52"/>
  <c r="AG66" i="52" s="1"/>
  <c r="AH60" i="52"/>
  <c r="AH66" i="52" s="1"/>
  <c r="AI60" i="52"/>
  <c r="AI66" i="52" s="1"/>
  <c r="AJ60" i="52"/>
  <c r="AJ66" i="52" s="1"/>
  <c r="AK60" i="52"/>
  <c r="AK66" i="52" s="1"/>
  <c r="AL61" i="52"/>
  <c r="AL60" i="52" s="1"/>
  <c r="AL66" i="52" s="1"/>
  <c r="AM60" i="52"/>
  <c r="AM66" i="52" s="1"/>
  <c r="AN60" i="52"/>
  <c r="AN66" i="52" s="1"/>
  <c r="AO60" i="52"/>
  <c r="AO66" i="52" s="1"/>
  <c r="AP60" i="52"/>
  <c r="AP66" i="52" s="1"/>
  <c r="C57" i="15"/>
  <c r="AB57" i="15" s="1"/>
  <c r="AB50" i="15"/>
  <c r="AQ81" i="52"/>
  <c r="B80" i="53"/>
  <c r="B63" i="53"/>
  <c r="B55" i="53"/>
  <c r="B59" i="53"/>
  <c r="B68" i="53" l="1"/>
  <c r="B87" i="53" s="1"/>
  <c r="B90" i="53"/>
  <c r="C60" i="52"/>
  <c r="C66" i="52" s="1"/>
  <c r="C68" i="52" s="1"/>
  <c r="F68" i="52"/>
  <c r="B54" i="52"/>
  <c r="AB56" i="15"/>
  <c r="C63" i="15"/>
  <c r="B46" i="53"/>
  <c r="B42" i="53"/>
  <c r="B51" i="53"/>
  <c r="B83" i="53"/>
  <c r="B76" i="53"/>
  <c r="B38" i="53"/>
  <c r="B88" i="53"/>
  <c r="Q28" i="14"/>
  <c r="R28" i="14"/>
  <c r="AB63" i="15" l="1"/>
  <c r="F75" i="52"/>
  <c r="B55" i="52"/>
  <c r="B56" i="52" s="1"/>
  <c r="B69" i="52" s="1"/>
  <c r="C53" i="52"/>
  <c r="C55" i="52" s="1"/>
  <c r="C75" i="52"/>
  <c r="F76" i="52"/>
  <c r="C76" i="52"/>
  <c r="S28" i="14"/>
  <c r="B77" i="52" l="1"/>
  <c r="B70" i="52"/>
  <c r="D53" i="52"/>
  <c r="D55" i="52" s="1"/>
  <c r="C56" i="52"/>
  <c r="C69" i="52" s="1"/>
  <c r="C82" i="52"/>
  <c r="D76" i="52"/>
  <c r="E67" i="52"/>
  <c r="D68" i="52"/>
  <c r="B82" i="52"/>
  <c r="A15" i="12"/>
  <c r="D75" i="52" l="1"/>
  <c r="E53" i="52"/>
  <c r="D56" i="52"/>
  <c r="D69" i="52" s="1"/>
  <c r="D77" i="52" s="1"/>
  <c r="D82" i="52"/>
  <c r="E76" i="52"/>
  <c r="F67" i="52"/>
  <c r="G67" i="52" s="1"/>
  <c r="E68" i="52"/>
  <c r="B71" i="52"/>
  <c r="B72" i="52"/>
  <c r="C77" i="52"/>
  <c r="C70" i="52"/>
  <c r="S23" i="12"/>
  <c r="J23" i="12"/>
  <c r="H23" i="12"/>
  <c r="H67" i="52" l="1"/>
  <c r="G76" i="52"/>
  <c r="G68" i="52"/>
  <c r="E55" i="52"/>
  <c r="F53" i="52" s="1"/>
  <c r="F55" i="52" s="1"/>
  <c r="B78" i="52"/>
  <c r="B83" i="52" s="1"/>
  <c r="C71" i="52"/>
  <c r="E75" i="52"/>
  <c r="D70" i="52"/>
  <c r="A8" i="17"/>
  <c r="E9" i="14"/>
  <c r="G53" i="52" l="1"/>
  <c r="F82" i="52"/>
  <c r="F56" i="52"/>
  <c r="F69" i="52" s="1"/>
  <c r="G75" i="52"/>
  <c r="C78" i="52"/>
  <c r="C83" i="52" s="1"/>
  <c r="C86" i="52" s="1"/>
  <c r="C72" i="52"/>
  <c r="B86" i="52"/>
  <c r="B88" i="52"/>
  <c r="B84" i="52"/>
  <c r="B89" i="52" s="1"/>
  <c r="H76" i="52"/>
  <c r="I67" i="52"/>
  <c r="H68" i="52"/>
  <c r="D71" i="52"/>
  <c r="E56" i="52"/>
  <c r="E69" i="52" s="1"/>
  <c r="E82" i="52"/>
  <c r="A15" i="5"/>
  <c r="A12" i="5"/>
  <c r="A9" i="5"/>
  <c r="A9" i="53" s="1"/>
  <c r="A5" i="5"/>
  <c r="A15" i="10"/>
  <c r="A12" i="10"/>
  <c r="A9" i="10"/>
  <c r="A9" i="16" s="1"/>
  <c r="A5" i="10"/>
  <c r="A4" i="17"/>
  <c r="A14" i="17"/>
  <c r="A11" i="17"/>
  <c r="A6" i="13"/>
  <c r="A5" i="14"/>
  <c r="A4" i="12"/>
  <c r="A5" i="6"/>
  <c r="A15" i="6"/>
  <c r="A12" i="6"/>
  <c r="A9" i="6"/>
  <c r="E15" i="14"/>
  <c r="E12" i="14"/>
  <c r="A16" i="13"/>
  <c r="A13" i="13"/>
  <c r="A10" i="13"/>
  <c r="A14" i="12"/>
  <c r="A11" i="12"/>
  <c r="A8" i="12"/>
  <c r="C88" i="52" l="1"/>
  <c r="C84" i="52"/>
  <c r="C89" i="52" s="1"/>
  <c r="D78" i="52"/>
  <c r="D83" i="52" s="1"/>
  <c r="F77" i="52"/>
  <c r="F70" i="52"/>
  <c r="F71" i="52" s="1"/>
  <c r="F72" i="52" s="1"/>
  <c r="H75" i="52"/>
  <c r="E77" i="52"/>
  <c r="E70" i="52"/>
  <c r="E71" i="52" s="1"/>
  <c r="E72" i="52" s="1"/>
  <c r="D72" i="52"/>
  <c r="J67" i="52"/>
  <c r="I76" i="52"/>
  <c r="I68" i="52"/>
  <c r="B87" i="52"/>
  <c r="B90" i="52" s="1"/>
  <c r="C87" i="52"/>
  <c r="C90" i="52" s="1"/>
  <c r="G55" i="52"/>
  <c r="H53" i="52" s="1"/>
  <c r="H55" i="5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52" l="1"/>
  <c r="E83" i="52" s="1"/>
  <c r="E86" i="52" s="1"/>
  <c r="I53" i="52"/>
  <c r="H82" i="52"/>
  <c r="H56" i="52"/>
  <c r="H69" i="52" s="1"/>
  <c r="G82" i="52"/>
  <c r="G56" i="52"/>
  <c r="G69" i="52" s="1"/>
  <c r="J76" i="52"/>
  <c r="K67" i="52"/>
  <c r="J68" i="52"/>
  <c r="D86" i="52"/>
  <c r="D88" i="52"/>
  <c r="D84" i="52"/>
  <c r="D89" i="52" s="1"/>
  <c r="I75" i="52"/>
  <c r="E88" i="52" l="1"/>
  <c r="E84" i="52"/>
  <c r="E89" i="52" s="1"/>
  <c r="D87" i="52"/>
  <c r="D90" i="52" s="1"/>
  <c r="E87" i="52"/>
  <c r="G77" i="52"/>
  <c r="G70" i="52"/>
  <c r="G71" i="52" s="1"/>
  <c r="I55" i="52"/>
  <c r="J53" i="52" s="1"/>
  <c r="J55" i="52" s="1"/>
  <c r="J75" i="52"/>
  <c r="F78" i="52"/>
  <c r="F83" i="52" s="1"/>
  <c r="K76" i="52"/>
  <c r="L67" i="52"/>
  <c r="K68" i="52"/>
  <c r="H77" i="52"/>
  <c r="H70" i="52"/>
  <c r="E90" i="52" l="1"/>
  <c r="M67" i="52"/>
  <c r="L76" i="52"/>
  <c r="L68" i="52"/>
  <c r="I82" i="52"/>
  <c r="I56" i="52"/>
  <c r="I69" i="52" s="1"/>
  <c r="H71" i="52"/>
  <c r="H72" i="52" s="1"/>
  <c r="K53" i="52"/>
  <c r="J56" i="52"/>
  <c r="J69" i="52" s="1"/>
  <c r="J82" i="52"/>
  <c r="F86" i="52"/>
  <c r="F88" i="52"/>
  <c r="F84" i="52"/>
  <c r="F89" i="52" s="1"/>
  <c r="K75" i="52"/>
  <c r="G72" i="52"/>
  <c r="G78" i="52"/>
  <c r="G83" i="52" s="1"/>
  <c r="G86" i="52" s="1"/>
  <c r="H78" i="52" l="1"/>
  <c r="H83" i="52" s="1"/>
  <c r="H86" i="52" s="1"/>
  <c r="H87" i="52" s="1"/>
  <c r="G84" i="52"/>
  <c r="G89" i="52" s="1"/>
  <c r="K55" i="52"/>
  <c r="L53" i="52" s="1"/>
  <c r="L55" i="52" s="1"/>
  <c r="L75" i="52"/>
  <c r="F87" i="52"/>
  <c r="F90" i="52" s="1"/>
  <c r="G87" i="52"/>
  <c r="G88" i="52"/>
  <c r="J77" i="52"/>
  <c r="J70" i="52"/>
  <c r="I77" i="52"/>
  <c r="I70" i="52"/>
  <c r="M76" i="52"/>
  <c r="N67" i="52"/>
  <c r="M68" i="52"/>
  <c r="H84" i="52" l="1"/>
  <c r="H89" i="52" s="1"/>
  <c r="H88" i="52"/>
  <c r="M75" i="52"/>
  <c r="N76" i="52"/>
  <c r="O67" i="52"/>
  <c r="N68" i="52"/>
  <c r="J71" i="52"/>
  <c r="J72" i="52" s="1"/>
  <c r="M53" i="52"/>
  <c r="L82" i="52"/>
  <c r="L56" i="52"/>
  <c r="L69" i="52" s="1"/>
  <c r="H90" i="52"/>
  <c r="K82" i="52"/>
  <c r="K56" i="52"/>
  <c r="K69" i="52" s="1"/>
  <c r="I71" i="52"/>
  <c r="I78" i="52" s="1"/>
  <c r="I83" i="52" s="1"/>
  <c r="G90" i="52"/>
  <c r="I72" i="52" l="1"/>
  <c r="I86" i="52"/>
  <c r="I84" i="52"/>
  <c r="I89" i="52" s="1"/>
  <c r="I88" i="52"/>
  <c r="K77" i="52"/>
  <c r="K70" i="52"/>
  <c r="N75" i="52"/>
  <c r="L77" i="52"/>
  <c r="L70" i="52"/>
  <c r="J78" i="52"/>
  <c r="J83" i="52" s="1"/>
  <c r="J86" i="52" s="1"/>
  <c r="M55" i="52"/>
  <c r="N53" i="52"/>
  <c r="N55" i="52" s="1"/>
  <c r="P67" i="52"/>
  <c r="O76" i="52"/>
  <c r="O68" i="52"/>
  <c r="L71" i="52" l="1"/>
  <c r="K71" i="52"/>
  <c r="K78" i="52" s="1"/>
  <c r="K83" i="52" s="1"/>
  <c r="O53" i="52"/>
  <c r="O55" i="52" s="1"/>
  <c r="N82" i="52"/>
  <c r="N56" i="52"/>
  <c r="N69" i="52" s="1"/>
  <c r="J84" i="52"/>
  <c r="J89" i="52" s="1"/>
  <c r="P76" i="52"/>
  <c r="Q67" i="52"/>
  <c r="P68" i="52"/>
  <c r="O75" i="52"/>
  <c r="M56" i="52"/>
  <c r="M69" i="52" s="1"/>
  <c r="M82" i="52"/>
  <c r="J88" i="52"/>
  <c r="J87" i="52"/>
  <c r="I87" i="52"/>
  <c r="I90" i="52" s="1"/>
  <c r="K72" i="52" l="1"/>
  <c r="L78" i="52"/>
  <c r="L83" i="52" s="1"/>
  <c r="L86" i="52" s="1"/>
  <c r="L72" i="52"/>
  <c r="M77" i="52"/>
  <c r="M70" i="52"/>
  <c r="Q76" i="52"/>
  <c r="R67" i="52"/>
  <c r="Q68" i="52"/>
  <c r="P53" i="52"/>
  <c r="O82" i="52"/>
  <c r="O56" i="52"/>
  <c r="O69" i="52" s="1"/>
  <c r="K86" i="52"/>
  <c r="K87" i="52" s="1"/>
  <c r="K90" i="52" s="1"/>
  <c r="K88" i="52"/>
  <c r="J90" i="52"/>
  <c r="N77" i="52"/>
  <c r="N70" i="52"/>
  <c r="K84" i="52"/>
  <c r="K89" i="52" s="1"/>
  <c r="P75" i="52"/>
  <c r="L88" i="52" l="1"/>
  <c r="B105" i="52" s="1"/>
  <c r="L84" i="52"/>
  <c r="L89" i="52" s="1"/>
  <c r="G28" i="52" s="1"/>
  <c r="C105" i="52" s="1"/>
  <c r="N71" i="52"/>
  <c r="N72" i="52" s="1"/>
  <c r="O77" i="52"/>
  <c r="O70" i="52"/>
  <c r="R76" i="52"/>
  <c r="S67" i="52"/>
  <c r="R68" i="52"/>
  <c r="Q75" i="52"/>
  <c r="P55" i="52"/>
  <c r="Q53" i="52"/>
  <c r="M71" i="52"/>
  <c r="M78" i="52" s="1"/>
  <c r="M83" i="52" s="1"/>
  <c r="L87" i="52"/>
  <c r="O71" i="52" l="1"/>
  <c r="O72" i="52" s="1"/>
  <c r="Q55" i="52"/>
  <c r="R53" i="52" s="1"/>
  <c r="G30" i="52"/>
  <c r="A105" i="52" s="1"/>
  <c r="L90" i="52"/>
  <c r="G29" i="52" s="1"/>
  <c r="D105" i="52" s="1"/>
  <c r="P56" i="52"/>
  <c r="P69" i="52" s="1"/>
  <c r="P82" i="52"/>
  <c r="T67" i="52"/>
  <c r="S76" i="52"/>
  <c r="S68" i="52"/>
  <c r="M86" i="52"/>
  <c r="M87" i="52" s="1"/>
  <c r="M90" i="52" s="1"/>
  <c r="M88" i="52"/>
  <c r="M84" i="52"/>
  <c r="M89" i="52" s="1"/>
  <c r="R75" i="52"/>
  <c r="M72" i="52"/>
  <c r="N78" i="52"/>
  <c r="N83" i="52" s="1"/>
  <c r="R55" i="52" l="1"/>
  <c r="S53" i="52"/>
  <c r="S75" i="52"/>
  <c r="P77" i="52"/>
  <c r="P70" i="52"/>
  <c r="Q82" i="52"/>
  <c r="Q56" i="52"/>
  <c r="Q69" i="52" s="1"/>
  <c r="N86" i="52"/>
  <c r="N87" i="52" s="1"/>
  <c r="N90" i="52" s="1"/>
  <c r="N84" i="52"/>
  <c r="N89" i="52" s="1"/>
  <c r="N88" i="52"/>
  <c r="T76" i="52"/>
  <c r="U67" i="52"/>
  <c r="T68" i="52"/>
  <c r="O78" i="52"/>
  <c r="O83" i="52" s="1"/>
  <c r="Q77" i="52" l="1"/>
  <c r="Q70" i="52"/>
  <c r="O86" i="52"/>
  <c r="O87" i="52" s="1"/>
  <c r="O90" i="52" s="1"/>
  <c r="O84" i="52"/>
  <c r="O89" i="52" s="1"/>
  <c r="O88" i="52"/>
  <c r="P71" i="52"/>
  <c r="P78" i="52" s="1"/>
  <c r="P83" i="52" s="1"/>
  <c r="S55" i="52"/>
  <c r="T53" i="52" s="1"/>
  <c r="T75" i="52"/>
  <c r="U76" i="52"/>
  <c r="V67" i="52"/>
  <c r="U68" i="52"/>
  <c r="R56" i="52"/>
  <c r="R69" i="52" s="1"/>
  <c r="R82" i="52"/>
  <c r="P72" i="52" l="1"/>
  <c r="V76" i="52"/>
  <c r="W67" i="52"/>
  <c r="V68" i="52"/>
  <c r="T55" i="52"/>
  <c r="U53" i="52" s="1"/>
  <c r="U55" i="52" s="1"/>
  <c r="S56" i="52"/>
  <c r="S69" i="52" s="1"/>
  <c r="S82" i="52"/>
  <c r="R77" i="52"/>
  <c r="R70" i="52"/>
  <c r="U75" i="52"/>
  <c r="P86" i="52"/>
  <c r="P87" i="52" s="1"/>
  <c r="P90" i="52" s="1"/>
  <c r="P88" i="52"/>
  <c r="P84" i="52"/>
  <c r="P89" i="52" s="1"/>
  <c r="Q71" i="52"/>
  <c r="Q78" i="52" s="1"/>
  <c r="Q83" i="52" s="1"/>
  <c r="S77" i="52" l="1"/>
  <c r="S70" i="52"/>
  <c r="X67" i="52"/>
  <c r="W76" i="52"/>
  <c r="W68" i="52"/>
  <c r="Q86" i="52"/>
  <c r="Q87" i="52" s="1"/>
  <c r="Q90" i="52" s="1"/>
  <c r="Q88" i="52"/>
  <c r="Q84" i="52"/>
  <c r="Q89" i="52" s="1"/>
  <c r="V53" i="52"/>
  <c r="U82" i="52"/>
  <c r="U56" i="52"/>
  <c r="U69" i="52" s="1"/>
  <c r="V75" i="52"/>
  <c r="Q72" i="52"/>
  <c r="R71" i="52"/>
  <c r="R78" i="52" s="1"/>
  <c r="R83" i="52" s="1"/>
  <c r="T82" i="52"/>
  <c r="T56" i="52"/>
  <c r="T69" i="52" s="1"/>
  <c r="X76" i="52" l="1"/>
  <c r="Y67" i="52"/>
  <c r="X68" i="52"/>
  <c r="S71" i="52"/>
  <c r="S78" i="52" s="1"/>
  <c r="S83" i="52" s="1"/>
  <c r="V55" i="52"/>
  <c r="W75" i="52"/>
  <c r="R86" i="52"/>
  <c r="R87" i="52" s="1"/>
  <c r="R90" i="52" s="1"/>
  <c r="R88" i="52"/>
  <c r="R84" i="52"/>
  <c r="R89" i="52" s="1"/>
  <c r="U77" i="52"/>
  <c r="U70" i="52"/>
  <c r="T77" i="52"/>
  <c r="T70" i="52"/>
  <c r="R72" i="52"/>
  <c r="T71" i="52" l="1"/>
  <c r="T78" i="52" s="1"/>
  <c r="T83" i="52" s="1"/>
  <c r="S86" i="52"/>
  <c r="S87" i="52" s="1"/>
  <c r="S90" i="52" s="1"/>
  <c r="S84" i="52"/>
  <c r="S89" i="52" s="1"/>
  <c r="S88" i="52"/>
  <c r="Y76" i="52"/>
  <c r="Z67" i="52"/>
  <c r="Y68" i="52"/>
  <c r="V56" i="52"/>
  <c r="V69" i="52" s="1"/>
  <c r="V82" i="52"/>
  <c r="X75" i="52"/>
  <c r="U71" i="52"/>
  <c r="W53" i="52"/>
  <c r="W55" i="52" s="1"/>
  <c r="S72" i="52"/>
  <c r="U78" i="52" l="1"/>
  <c r="U83" i="52" s="1"/>
  <c r="U86" i="52" s="1"/>
  <c r="T72" i="52"/>
  <c r="U72" i="52"/>
  <c r="X53" i="52"/>
  <c r="X55" i="52" s="1"/>
  <c r="W82" i="52"/>
  <c r="W56" i="52"/>
  <c r="W69" i="52" s="1"/>
  <c r="AA67" i="52"/>
  <c r="Z76" i="52"/>
  <c r="Z68" i="52"/>
  <c r="V77" i="52"/>
  <c r="V70" i="52"/>
  <c r="T86" i="52"/>
  <c r="T87" i="52" s="1"/>
  <c r="T90" i="52" s="1"/>
  <c r="T84" i="52"/>
  <c r="T89" i="52" s="1"/>
  <c r="T88" i="52"/>
  <c r="Y75" i="52"/>
  <c r="U84" i="52" l="1"/>
  <c r="U89" i="52" s="1"/>
  <c r="U88" i="52"/>
  <c r="V71" i="52"/>
  <c r="V78" i="52" s="1"/>
  <c r="V83" i="52" s="1"/>
  <c r="AA76" i="52"/>
  <c r="AB67" i="52"/>
  <c r="AA68" i="52"/>
  <c r="AQ67" i="52"/>
  <c r="Y53" i="52"/>
  <c r="Y55" i="52" s="1"/>
  <c r="X82" i="52"/>
  <c r="X56" i="52"/>
  <c r="X69" i="52" s="1"/>
  <c r="Z75" i="52"/>
  <c r="W77" i="52"/>
  <c r="W70" i="52"/>
  <c r="U87" i="52"/>
  <c r="U90" i="52" s="1"/>
  <c r="V72" i="52" l="1"/>
  <c r="AC67" i="52"/>
  <c r="AB76" i="52"/>
  <c r="AB68" i="52"/>
  <c r="Z53" i="52"/>
  <c r="Y56" i="52"/>
  <c r="Y69" i="52" s="1"/>
  <c r="Y82" i="52"/>
  <c r="W71" i="52"/>
  <c r="W78" i="52" s="1"/>
  <c r="W83" i="52" s="1"/>
  <c r="V86" i="52"/>
  <c r="V87" i="52" s="1"/>
  <c r="V90" i="52" s="1"/>
  <c r="V84" i="52"/>
  <c r="V89" i="52" s="1"/>
  <c r="V88" i="52"/>
  <c r="X77" i="52"/>
  <c r="X70" i="52"/>
  <c r="AA75" i="52"/>
  <c r="W72" i="52" l="1"/>
  <c r="Z55" i="52"/>
  <c r="AA53" i="52"/>
  <c r="AA55" i="52" s="1"/>
  <c r="W86" i="52"/>
  <c r="W87" i="52" s="1"/>
  <c r="W90" i="52" s="1"/>
  <c r="W84" i="52"/>
  <c r="W89" i="52" s="1"/>
  <c r="W88" i="52"/>
  <c r="AB75" i="52"/>
  <c r="X71" i="52"/>
  <c r="X78" i="52" s="1"/>
  <c r="X83" i="52" s="1"/>
  <c r="Y77" i="52"/>
  <c r="Y70" i="52"/>
  <c r="AD67" i="52"/>
  <c r="AC76" i="52"/>
  <c r="AC68" i="52"/>
  <c r="X72" i="52" l="1"/>
  <c r="X86" i="52"/>
  <c r="X87" i="52" s="1"/>
  <c r="X90" i="52" s="1"/>
  <c r="X88" i="52"/>
  <c r="X84" i="52"/>
  <c r="X89" i="52" s="1"/>
  <c r="Z82" i="52"/>
  <c r="Z56" i="52"/>
  <c r="Z69" i="52" s="1"/>
  <c r="Y71" i="52"/>
  <c r="Y78" i="52" s="1"/>
  <c r="Y83" i="52" s="1"/>
  <c r="AC75" i="52"/>
  <c r="AB53" i="52"/>
  <c r="AA82" i="52"/>
  <c r="AA56" i="52"/>
  <c r="AA69" i="52" s="1"/>
  <c r="AE67" i="52"/>
  <c r="AD76" i="52"/>
  <c r="AD68" i="52"/>
  <c r="Y72" i="52" l="1"/>
  <c r="AA77" i="52"/>
  <c r="AA70" i="52"/>
  <c r="AD75" i="52"/>
  <c r="AB55" i="52"/>
  <c r="AC53" i="52"/>
  <c r="Y86" i="52"/>
  <c r="Y87" i="52" s="1"/>
  <c r="Y90" i="52" s="1"/>
  <c r="Y88" i="52"/>
  <c r="Y84" i="52"/>
  <c r="Y89" i="52" s="1"/>
  <c r="AE76" i="52"/>
  <c r="AF67" i="52"/>
  <c r="AE68" i="52"/>
  <c r="Z77" i="52"/>
  <c r="Z70" i="52"/>
  <c r="AF76" i="52" l="1"/>
  <c r="AG67" i="52"/>
  <c r="AF68" i="52"/>
  <c r="AR67" i="52"/>
  <c r="Z71" i="52"/>
  <c r="Z78" i="52" s="1"/>
  <c r="Z83" i="52" s="1"/>
  <c r="AC55" i="52"/>
  <c r="AD53" i="52" s="1"/>
  <c r="AA71" i="52"/>
  <c r="AE75" i="52"/>
  <c r="AB82" i="52"/>
  <c r="AB56" i="52"/>
  <c r="AB69" i="52" s="1"/>
  <c r="Z72" i="52" l="1"/>
  <c r="AA78" i="52"/>
  <c r="AA83" i="52" s="1"/>
  <c r="AA86" i="52" s="1"/>
  <c r="AD55" i="52"/>
  <c r="AE53" i="52" s="1"/>
  <c r="AE55" i="52" s="1"/>
  <c r="AC82" i="52"/>
  <c r="AC56" i="52"/>
  <c r="AC69" i="52" s="1"/>
  <c r="AF75" i="52"/>
  <c r="AB77" i="52"/>
  <c r="AB70" i="52"/>
  <c r="AA72" i="52"/>
  <c r="AG76" i="52"/>
  <c r="AH67" i="52"/>
  <c r="AG68" i="52"/>
  <c r="Z86" i="52"/>
  <c r="Z87" i="52" s="1"/>
  <c r="Z90" i="52" s="1"/>
  <c r="Z84" i="52"/>
  <c r="Z89" i="52" s="1"/>
  <c r="Z88" i="52"/>
  <c r="AA84" i="52" l="1"/>
  <c r="AA89" i="52" s="1"/>
  <c r="AA88" i="52"/>
  <c r="AG75" i="52"/>
  <c r="AB71" i="52"/>
  <c r="AB78" i="52" s="1"/>
  <c r="AB83" i="52" s="1"/>
  <c r="AC77" i="52"/>
  <c r="AC70" i="52"/>
  <c r="AH76" i="52"/>
  <c r="AI67" i="52"/>
  <c r="AH68" i="52"/>
  <c r="AF53" i="52"/>
  <c r="AF55" i="52" s="1"/>
  <c r="AE56" i="52"/>
  <c r="AE69" i="52" s="1"/>
  <c r="AE82" i="52"/>
  <c r="AA87" i="52"/>
  <c r="AA90" i="52" s="1"/>
  <c r="AD56" i="52"/>
  <c r="AD69" i="52" s="1"/>
  <c r="AD82" i="52"/>
  <c r="AB72" i="52" l="1"/>
  <c r="AB86" i="52"/>
  <c r="AB87" i="52" s="1"/>
  <c r="AB90" i="52" s="1"/>
  <c r="AB88" i="52"/>
  <c r="AB84" i="52"/>
  <c r="AB89" i="52" s="1"/>
  <c r="AE77" i="52"/>
  <c r="AE70" i="52"/>
  <c r="AG53" i="52"/>
  <c r="AF82" i="52"/>
  <c r="AF56" i="52"/>
  <c r="AF69" i="52" s="1"/>
  <c r="AC71" i="52"/>
  <c r="AC78" i="52" s="1"/>
  <c r="AC83" i="52" s="1"/>
  <c r="AI76" i="52"/>
  <c r="AJ67" i="52"/>
  <c r="AI68" i="52"/>
  <c r="AD77" i="52"/>
  <c r="AD70" i="52"/>
  <c r="AH75" i="52"/>
  <c r="AC72" i="52" l="1"/>
  <c r="AG55" i="52"/>
  <c r="AH53" i="52" s="1"/>
  <c r="AH55" i="52" s="1"/>
  <c r="AJ76" i="52"/>
  <c r="AK67" i="52"/>
  <c r="AJ68" i="52"/>
  <c r="AF77" i="52"/>
  <c r="AF70" i="52"/>
  <c r="AD71" i="52"/>
  <c r="AD78" i="52" s="1"/>
  <c r="AD83" i="52" s="1"/>
  <c r="AI75" i="52"/>
  <c r="AC86" i="52"/>
  <c r="AC87" i="52" s="1"/>
  <c r="AC90" i="52" s="1"/>
  <c r="AC88" i="52"/>
  <c r="AC84" i="52"/>
  <c r="AC89" i="52" s="1"/>
  <c r="AE71" i="52"/>
  <c r="AE72" i="52" s="1"/>
  <c r="AD86" i="52" l="1"/>
  <c r="AD87" i="52" s="1"/>
  <c r="AD90" i="52" s="1"/>
  <c r="AD84" i="52"/>
  <c r="AD89" i="52" s="1"/>
  <c r="AD88" i="52"/>
  <c r="AK76" i="52"/>
  <c r="AL67" i="52"/>
  <c r="AK68" i="52"/>
  <c r="AE78" i="52"/>
  <c r="AE83" i="52" s="1"/>
  <c r="AF71" i="52"/>
  <c r="AI53" i="52"/>
  <c r="AH82" i="52"/>
  <c r="AH56" i="52"/>
  <c r="AH69" i="52" s="1"/>
  <c r="AD72" i="52"/>
  <c r="AJ75" i="52"/>
  <c r="AG56" i="52"/>
  <c r="AG69" i="52" s="1"/>
  <c r="AG82" i="52"/>
  <c r="AF78" i="52" l="1"/>
  <c r="AF83" i="52" s="1"/>
  <c r="AF86" i="52" s="1"/>
  <c r="AG77" i="52"/>
  <c r="AG70" i="52"/>
  <c r="AH77" i="52"/>
  <c r="AH70" i="52"/>
  <c r="AE86" i="52"/>
  <c r="AE87" i="52" s="1"/>
  <c r="AE90" i="52" s="1"/>
  <c r="AE88" i="52"/>
  <c r="AE84" i="52"/>
  <c r="AE89" i="52" s="1"/>
  <c r="AI55" i="52"/>
  <c r="AJ53" i="52"/>
  <c r="AK75" i="52"/>
  <c r="AF72" i="52"/>
  <c r="AM67" i="52"/>
  <c r="AL76" i="52"/>
  <c r="AL68" i="52"/>
  <c r="AF88" i="52" l="1"/>
  <c r="AF84" i="52"/>
  <c r="AF89" i="52" s="1"/>
  <c r="AM76" i="52"/>
  <c r="AN67" i="52"/>
  <c r="AM68" i="52"/>
  <c r="AJ55" i="52"/>
  <c r="AH71" i="52"/>
  <c r="AH72" i="52" s="1"/>
  <c r="AI56" i="52"/>
  <c r="AI69" i="52" s="1"/>
  <c r="AI82" i="52"/>
  <c r="AL75" i="52"/>
  <c r="AG71" i="52"/>
  <c r="AG78" i="52" s="1"/>
  <c r="AG83" i="52" s="1"/>
  <c r="AF87" i="52"/>
  <c r="AF90" i="52" s="1"/>
  <c r="AG86" i="52" l="1"/>
  <c r="AG87" i="52" s="1"/>
  <c r="AG90" i="52" s="1"/>
  <c r="AG84" i="52"/>
  <c r="AG89" i="52" s="1"/>
  <c r="AG88" i="52"/>
  <c r="AJ82" i="52"/>
  <c r="AJ56" i="52"/>
  <c r="AJ69" i="52" s="1"/>
  <c r="AM75" i="52"/>
  <c r="AH78" i="52"/>
  <c r="AH83" i="52" s="1"/>
  <c r="AN76" i="52"/>
  <c r="AO67" i="52"/>
  <c r="AN68" i="52"/>
  <c r="AI77" i="52"/>
  <c r="AI70" i="52"/>
  <c r="AG72" i="52"/>
  <c r="AK53" i="52"/>
  <c r="AP67" i="52" l="1"/>
  <c r="AO76" i="52"/>
  <c r="AO68" i="52"/>
  <c r="AH86" i="52"/>
  <c r="AH87" i="52" s="1"/>
  <c r="AH90" i="52" s="1"/>
  <c r="AH88" i="52"/>
  <c r="AH84" i="52"/>
  <c r="AH89" i="52" s="1"/>
  <c r="AK55" i="52"/>
  <c r="AL53" i="52" s="1"/>
  <c r="AL55" i="52" s="1"/>
  <c r="AN75" i="52"/>
  <c r="AI71" i="52"/>
  <c r="AI78" i="52" s="1"/>
  <c r="AI83" i="52" s="1"/>
  <c r="AJ77" i="52"/>
  <c r="AJ70" i="52"/>
  <c r="AI72" i="52" l="1"/>
  <c r="AM53" i="52"/>
  <c r="AL82" i="52"/>
  <c r="AL56" i="52"/>
  <c r="AL69" i="52" s="1"/>
  <c r="AI86" i="52"/>
  <c r="AI87" i="52" s="1"/>
  <c r="AI90" i="52" s="1"/>
  <c r="AI84" i="52"/>
  <c r="AI89" i="52" s="1"/>
  <c r="AI88" i="52"/>
  <c r="AK56" i="52"/>
  <c r="AK69" i="52" s="1"/>
  <c r="AK82" i="52"/>
  <c r="AO75" i="52"/>
  <c r="AJ71" i="52"/>
  <c r="AJ78" i="52" s="1"/>
  <c r="AJ83" i="52" s="1"/>
  <c r="AP76" i="52"/>
  <c r="AP68" i="52"/>
  <c r="AS67" i="52"/>
  <c r="AJ72" i="52" l="1"/>
  <c r="AJ86" i="52"/>
  <c r="AJ87" i="52" s="1"/>
  <c r="AJ90" i="52" s="1"/>
  <c r="AJ84" i="52"/>
  <c r="AJ89" i="52" s="1"/>
  <c r="AJ88" i="52"/>
  <c r="AK77" i="52"/>
  <c r="AK70" i="52"/>
  <c r="AL77" i="52"/>
  <c r="AL70" i="52"/>
  <c r="AP75" i="52"/>
  <c r="AM55" i="52"/>
  <c r="AN53" i="52"/>
  <c r="AN55" i="52" s="1"/>
  <c r="AM56" i="52" l="1"/>
  <c r="AM69" i="52" s="1"/>
  <c r="AM82" i="52"/>
  <c r="AO53" i="52"/>
  <c r="AO55" i="52" s="1"/>
  <c r="AN56" i="52"/>
  <c r="AN69" i="52" s="1"/>
  <c r="AN82" i="52"/>
  <c r="AL71" i="52"/>
  <c r="AL72" i="52"/>
  <c r="AK71" i="52"/>
  <c r="AK78" i="52" s="1"/>
  <c r="AK83" i="52" s="1"/>
  <c r="AN77" i="52" l="1"/>
  <c r="AN70" i="52"/>
  <c r="AL78" i="52"/>
  <c r="AL83" i="52" s="1"/>
  <c r="AK86" i="52"/>
  <c r="AK87" i="52" s="1"/>
  <c r="AK90" i="52" s="1"/>
  <c r="AK88" i="52"/>
  <c r="AK84" i="52"/>
  <c r="AK89" i="52" s="1"/>
  <c r="AP53" i="52"/>
  <c r="AP55" i="52" s="1"/>
  <c r="AO56" i="52"/>
  <c r="AO69" i="52" s="1"/>
  <c r="AO82" i="52"/>
  <c r="AK72" i="52"/>
  <c r="AM77" i="52"/>
  <c r="AM70" i="52"/>
  <c r="AM71" i="52" l="1"/>
  <c r="AM78" i="52" s="1"/>
  <c r="AM83" i="52" s="1"/>
  <c r="AO77" i="52"/>
  <c r="AO70" i="52"/>
  <c r="AP82" i="52"/>
  <c r="AP56" i="52"/>
  <c r="AP69" i="52" s="1"/>
  <c r="AL86" i="52"/>
  <c r="AL87" i="52" s="1"/>
  <c r="AL90" i="52" s="1"/>
  <c r="AL84" i="52"/>
  <c r="AL89" i="52" s="1"/>
  <c r="AL88" i="52"/>
  <c r="AN71" i="52"/>
  <c r="AN72" i="52" s="1"/>
  <c r="AM72" i="52" l="1"/>
  <c r="AN78" i="52"/>
  <c r="AN83" i="52" s="1"/>
  <c r="AN86" i="52" s="1"/>
  <c r="AO71" i="52"/>
  <c r="AO72" i="52" s="1"/>
  <c r="AP77" i="52"/>
  <c r="AP70" i="52"/>
  <c r="AP71" i="52" s="1"/>
  <c r="AM86" i="52"/>
  <c r="AM87" i="52" s="1"/>
  <c r="AM90" i="52" s="1"/>
  <c r="AM88" i="52"/>
  <c r="AM84" i="52"/>
  <c r="AM89" i="52" s="1"/>
  <c r="AN88" i="52" l="1"/>
  <c r="AN84" i="52"/>
  <c r="AN89" i="52" s="1"/>
  <c r="AO78" i="52"/>
  <c r="AO83" i="52" s="1"/>
  <c r="AO86" i="52" s="1"/>
  <c r="AO87" i="52" s="1"/>
  <c r="AP72" i="52"/>
  <c r="AN87" i="52"/>
  <c r="AN90" i="52" s="1"/>
  <c r="AO90" i="52" l="1"/>
  <c r="AO88" i="52"/>
  <c r="AO84" i="52"/>
  <c r="AO89" i="52" s="1"/>
  <c r="AP78" i="52"/>
  <c r="AP83" i="52" s="1"/>
  <c r="AP86" i="52" s="1"/>
  <c r="AP87" i="52" s="1"/>
  <c r="AP88" i="52" l="1"/>
  <c r="AP84" i="52"/>
  <c r="AP89" i="52" s="1"/>
  <c r="A101" i="52"/>
  <c r="B102" i="52" s="1"/>
  <c r="AP90" i="52"/>
</calcChain>
</file>

<file path=xl/sharedStrings.xml><?xml version="1.0" encoding="utf-8"?>
<sst xmlns="http://schemas.openxmlformats.org/spreadsheetml/2006/main" count="1039" uniqueCount="629">
  <si>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</si>
  <si>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</si>
  <si>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</si>
  <si>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</si>
  <si>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</si>
  <si>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</si>
  <si>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</si>
  <si>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</si>
  <si>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</si>
  <si>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</si>
  <si>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</si>
  <si>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</si>
  <si>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</si>
  <si>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</si>
  <si>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</si>
  <si>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</si>
  <si>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</si>
  <si>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</si>
  <si>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</si>
  <si>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</si>
  <si>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</si>
  <si>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</si>
  <si>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</si>
  <si>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</si>
  <si>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</si>
  <si>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</si>
  <si>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</si>
  <si>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</si>
  <si>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</si>
  <si>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</si>
  <si>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</si>
  <si>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</si>
  <si>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</si>
  <si>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</si>
  <si>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</si>
  <si>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</si>
  <si>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</si>
  <si>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</si>
  <si>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</si>
  <si>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</si>
  <si>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</si>
  <si>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</si>
  <si>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</si>
  <si>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</si>
  <si>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</si>
  <si>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</si>
  <si>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</si>
  <si>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</si>
  <si>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</si>
  <si>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</si>
  <si>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</si>
  <si>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</si>
  <si>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</si>
  <si>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</si>
  <si>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</si>
  <si>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</si>
  <si>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</si>
  <si>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</si>
  <si>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</si>
  <si>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</si>
  <si>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</si>
  <si>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</si>
  <si>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</si>
  <si>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</si>
  <si>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</si>
  <si>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</si>
  <si>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</si>
  <si>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</si>
  <si>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</si>
  <si>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</si>
  <si>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</si>
  <si>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</si>
  <si>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</si>
  <si>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</si>
  <si>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</si>
  <si>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</si>
  <si>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</si>
  <si>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</si>
  <si>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</si>
  <si>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</si>
  <si>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</si>
  <si>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</si>
  <si>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</si>
  <si>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</si>
  <si>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</si>
  <si>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</si>
  <si>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</si>
  <si>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</si>
  <si>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</si>
  <si>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</si>
  <si>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</si>
  <si>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</si>
  <si>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</si>
  <si>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</si>
  <si>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</si>
  <si>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</si>
  <si>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</si>
  <si>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</si>
  <si>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</si>
  <si>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</si>
  <si>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</si>
  <si>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</si>
  <si>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</si>
  <si>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</si>
  <si>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</si>
  <si>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</si>
  <si>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</si>
  <si>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</si>
  <si>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</si>
  <si>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</si>
  <si>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</si>
  <si>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</si>
  <si>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</si>
  <si>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</si>
  <si>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</si>
  <si>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</si>
  <si>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</si>
  <si>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</si>
  <si>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</si>
  <si>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</si>
  <si>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</si>
  <si>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</si>
  <si>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</si>
  <si>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</si>
  <si>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</si>
  <si>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</si>
  <si>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</si>
  <si>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</si>
  <si>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</si>
  <si>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</si>
  <si>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</si>
  <si>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</si>
  <si>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</si>
  <si>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</si>
  <si>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</si>
  <si>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</si>
  <si>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</si>
  <si>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</si>
  <si>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</si>
  <si>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</si>
  <si>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</si>
  <si>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</si>
  <si>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</si>
  <si>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</si>
  <si>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</si>
  <si>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</si>
  <si>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</si>
  <si>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</si>
  <si>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</si>
  <si>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</si>
  <si>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</si>
  <si>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</si>
  <si>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</si>
  <si>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</si>
  <si>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</si>
  <si>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</si>
  <si>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</si>
  <si>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</si>
  <si>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</si>
  <si>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</si>
  <si>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</si>
  <si>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</si>
  <si>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</si>
  <si>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</si>
  <si>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</si>
  <si>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</si>
  <si>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</si>
  <si>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</si>
  <si>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</si>
  <si>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</si>
  <si>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</si>
  <si>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</si>
  <si>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</si>
  <si>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</si>
  <si>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</si>
  <si>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</si>
  <si>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</si>
  <si>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</si>
  <si>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</si>
  <si>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</si>
  <si>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</si>
  <si>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</si>
  <si>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</si>
  <si>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</si>
  <si>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</si>
  <si>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</si>
  <si>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</si>
  <si>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</si>
  <si>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</si>
  <si>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</si>
  <si>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</si>
  <si>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</si>
  <si>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</si>
  <si>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</si>
  <si>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</si>
  <si>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</si>
  <si>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</si>
  <si>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</si>
  <si>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</si>
  <si>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</si>
  <si>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</si>
  <si>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</si>
  <si>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</si>
  <si>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</si>
  <si>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</si>
  <si>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</si>
  <si>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</si>
  <si>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</si>
  <si>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</si>
  <si>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</si>
  <si>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</si>
  <si>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</si>
  <si>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</si>
  <si>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</si>
  <si>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</si>
  <si>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</si>
  <si>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</si>
  <si>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</si>
  <si>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</si>
  <si>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</si>
  <si>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</si>
  <si>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</si>
  <si>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</si>
  <si>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</si>
  <si>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</si>
  <si>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</si>
  <si>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</si>
  <si>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</si>
  <si>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</si>
  <si>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</si>
  <si>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</si>
  <si>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</si>
  <si>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</si>
  <si>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</si>
  <si>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</si>
  <si>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</si>
  <si>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</si>
  <si>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</si>
  <si>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</si>
  <si>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</si>
  <si>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</si>
  <si>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</si>
  <si>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</si>
  <si>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</si>
  <si>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</si>
  <si>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</si>
  <si>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</si>
  <si>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</si>
  <si>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</si>
  <si>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</si>
  <si>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</si>
  <si>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</si>
  <si>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</si>
  <si>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</si>
  <si>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</si>
  <si>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</si>
  <si>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</si>
  <si>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</si>
  <si>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</si>
  <si>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</si>
  <si>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</si>
  <si>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</si>
  <si>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</si>
  <si>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</si>
  <si>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</si>
  <si>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</si>
  <si>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</si>
  <si>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</si>
  <si>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</si>
  <si>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</si>
  <si>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</si>
  <si>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</si>
  <si>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</si>
  <si>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</si>
  <si>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</si>
  <si>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</si>
  <si>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</si>
  <si>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</si>
  <si>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</si>
  <si>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</si>
  <si>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</si>
  <si>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</si>
  <si>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</si>
  <si>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</si>
  <si>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</si>
  <si>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</si>
  <si>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</si>
  <si>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</si>
  <si>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</si>
  <si>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</si>
  <si>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</si>
  <si>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</si>
  <si>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</si>
  <si>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</si>
  <si>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</si>
  <si>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</si>
  <si>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</si>
  <si>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</si>
  <si>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</si>
  <si>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</si>
  <si>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</si>
  <si>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</si>
  <si>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</si>
  <si>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</si>
  <si>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</si>
  <si>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</si>
  <si>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</si>
  <si>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</si>
  <si>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</si>
  <si>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</si>
  <si>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</si>
  <si>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</si>
  <si>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</si>
  <si>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</si>
  <si>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</si>
  <si>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</si>
  <si>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</si>
  <si>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</si>
  <si>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</si>
  <si>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</si>
  <si>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</si>
  <si>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</si>
  <si>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</si>
  <si>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</si>
  <si>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</si>
  <si>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</si>
  <si>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</si>
  <si>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</si>
  <si>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</si>
  <si>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</si>
  <si>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</si>
  <si>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</si>
  <si>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</si>
  <si>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</si>
  <si>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</si>
  <si>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</si>
  <si>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</si>
  <si>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</si>
  <si>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</si>
  <si>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</si>
  <si>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</si>
  <si>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</si>
  <si>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</si>
  <si>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</si>
  <si>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</si>
  <si>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</si>
  <si>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</si>
  <si>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</si>
  <si>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</si>
  <si>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</si>
  <si>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</si>
  <si>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</si>
  <si>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</si>
  <si>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</si>
  <si>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</si>
  <si>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</si>
  <si>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</si>
  <si>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</si>
  <si>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</si>
  <si>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</si>
  <si>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</si>
  <si>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</si>
  <si>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</si>
  <si>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</si>
  <si>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</si>
  <si>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</si>
  <si>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</si>
  <si>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</si>
  <si>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</si>
  <si>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</si>
  <si>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</si>
  <si>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</si>
  <si>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</si>
  <si>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</si>
  <si>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</si>
  <si>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</si>
  <si>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</si>
  <si>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</si>
  <si>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</si>
  <si>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</si>
  <si>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</si>
  <si>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</si>
  <si>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</si>
  <si>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</si>
  <si>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</si>
  <si>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</si>
  <si>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</si>
  <si>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</si>
  <si>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</si>
  <si>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</si>
  <si>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</si>
  <si>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</si>
  <si>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</si>
  <si>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</si>
  <si>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</si>
  <si>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</si>
  <si>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</si>
  <si>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</si>
  <si>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</si>
  <si>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</si>
  <si>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</si>
  <si>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</si>
  <si>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</si>
  <si>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</si>
  <si>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</si>
  <si>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</si>
  <si>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</si>
  <si>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</si>
  <si>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</si>
  <si>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</si>
  <si>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</si>
  <si>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</si>
  <si>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</si>
  <si>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</si>
  <si>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</si>
  <si>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</si>
  <si>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</si>
  <si>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</si>
  <si>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</si>
  <si>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</si>
  <si>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</si>
  <si>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</si>
  <si>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</si>
  <si>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</si>
  <si>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</si>
  <si>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</si>
  <si>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</si>
  <si>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</si>
  <si>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</si>
  <si>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</si>
  <si>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</si>
  <si>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</si>
  <si>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</si>
  <si>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</si>
  <si>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</si>
  <si>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</si>
  <si>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</si>
  <si>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</si>
  <si>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</si>
  <si>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</si>
  <si>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</si>
  <si>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</si>
  <si>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</si>
  <si>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</si>
  <si>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</si>
  <si>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</si>
  <si>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</si>
  <si>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</si>
  <si>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</si>
  <si>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</si>
  <si>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</si>
  <si>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</si>
  <si>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</si>
  <si>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</si>
  <si>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</si>
  <si>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</si>
  <si>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</si>
  <si>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</si>
  <si>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</si>
  <si>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</si>
  <si>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</si>
  <si>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</si>
  <si>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</si>
  <si>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</si>
  <si>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</si>
  <si>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</si>
  <si>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</si>
  <si>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</si>
  <si>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</si>
  <si>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</si>
  <si>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</si>
  <si>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</si>
  <si>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</si>
  <si>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</si>
  <si>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</si>
  <si>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</si>
  <si>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</si>
  <si>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</si>
  <si>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</si>
  <si>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</si>
  <si>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</si>
  <si>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</si>
  <si>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</si>
  <si>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</si>
  <si>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</si>
  <si>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</si>
  <si>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</si>
  <si>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</si>
  <si>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</si>
  <si>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</si>
  <si>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</si>
  <si>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</si>
  <si>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</si>
  <si>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</si>
  <si>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</si>
  <si>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</si>
  <si>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</si>
  <si>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 xml:space="preserve">не требуется </t>
  </si>
  <si>
    <t>нет</t>
  </si>
  <si>
    <t>нд</t>
  </si>
  <si>
    <t>ВЛ</t>
  </si>
  <si>
    <t>ж/б</t>
  </si>
  <si>
    <t>трансформатор силовой масляный</t>
  </si>
  <si>
    <t>ТМГ</t>
  </si>
  <si>
    <t>Т-1</t>
  </si>
  <si>
    <t>дер.</t>
  </si>
  <si>
    <t>В целом исправно и соответствует требованиям НТД</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</si>
  <si>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</si>
  <si>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</si>
  <si>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</si>
  <si>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</si>
  <si>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2022</t>
  </si>
  <si>
    <t>Возможно реализовать в установленный срок</t>
  </si>
  <si>
    <t>ВЛИ</t>
  </si>
  <si>
    <t>от «__» _____ 20__ г. №___</t>
  </si>
  <si>
    <t>Акт обследования ТП 145-13 от 11.05.2022</t>
  </si>
  <si>
    <t>Требуется строительство новой ТП 15/0,4 кВ взамен существующей ТП 145-13.</t>
  </si>
  <si>
    <t>2013 г. ООО "ЭнЭкА"</t>
  </si>
  <si>
    <t>1. Оборудование подстанции имеет срок эксплуатации более 25 лет, основные диагностические показатели соответствуют ОНИЭ  СО 34.45-51.300-97. Техническое состояние - рабочее. 2. Продолжить проведение регламентных испытаний в объеме требований ОНИЭ  СО 34.45-51.300-97, а также заводских инструкций.</t>
  </si>
  <si>
    <t>2019</t>
  </si>
  <si>
    <t>2014 г. ООО "ЭнЭкА"</t>
  </si>
  <si>
    <t>Акт обсл. ВЛ 0,4 кВ от ТП 214-04 от 17.02.2022</t>
  </si>
  <si>
    <t>35, 25</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</si>
  <si>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- 1963). Повышение индекса состояния до нормированного значения. 
Уровень напряжения соответсвует требованиям ГОСТ 32144-2013 (220 В).</t>
  </si>
  <si>
    <t>ВЛ 15-214</t>
  </si>
  <si>
    <t>GTBN</t>
  </si>
  <si>
    <t>ВЛ 0,4 кВ Л-6 от ТП 214-04</t>
  </si>
  <si>
    <t>Требуется разукрупнение сетей путем реконструкции ВЛ 0,4 кВ Л-6 от ТП 214-04</t>
  </si>
  <si>
    <t>Требуется разукрупнение сетей путем реконструкции ВЛ 0,4 кВ Л-1 от ТП 214-04</t>
  </si>
  <si>
    <t>ВЛ 0,4 кВ Л-1 от ТП 214-04</t>
  </si>
  <si>
    <t>АО "Россети Янтарь"</t>
  </si>
  <si>
    <t>N_22-1286</t>
  </si>
  <si>
    <t>Приложение № _____</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</si>
  <si>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</si>
  <si>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</si>
  <si>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</si>
  <si>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Наличие решения об изъятии земельных участков для государственных или муниципальных нужд</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</si>
  <si>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</si>
  <si>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</si>
  <si>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</si>
  <si>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</si>
  <si>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</si>
  <si>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</si>
  <si>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</si>
  <si>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</si>
  <si>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</si>
  <si>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</si>
  <si>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</si>
  <si>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</si>
  <si>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</si>
  <si>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</si>
  <si>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</si>
  <si>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</si>
  <si>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</si>
  <si>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</si>
  <si>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</si>
  <si>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</si>
  <si>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</si>
  <si>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</si>
  <si>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</si>
  <si>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</si>
  <si>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</si>
  <si>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</si>
  <si>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</si>
  <si>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</si>
  <si>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</si>
  <si>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</si>
  <si>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</si>
  <si>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МТП 15/0,4 кВ 214-04</t>
  </si>
  <si>
    <t>БКТП 15/0,4 кВ 214-04 новая</t>
  </si>
  <si>
    <t>от ТП до оп.20</t>
  </si>
  <si>
    <t>оп.12-14</t>
  </si>
  <si>
    <t>оп.13-13/2</t>
  </si>
  <si>
    <r>
      <t>∆P</t>
    </r>
    <r>
      <rPr>
        <vertAlign val="superscript"/>
        <sz val="11"/>
        <color theme="1"/>
        <rFont val="Calibri"/>
        <family val="2"/>
        <charset val="204"/>
        <scheme val="minor"/>
      </rPr>
      <t>15</t>
    </r>
    <r>
      <rPr>
        <sz val="11"/>
        <color theme="1"/>
        <rFont val="Calibri"/>
        <family val="2"/>
        <charset val="204"/>
        <scheme val="minor"/>
      </rPr>
      <t>тр</t>
    </r>
    <r>
      <rPr>
        <sz val="11"/>
        <color theme="1"/>
        <rFont val="Calibri"/>
        <family val="2"/>
        <scheme val="minor"/>
      </rPr>
      <t>=0,150 МВА, L</t>
    </r>
    <r>
      <rPr>
        <vertAlign val="superscript"/>
        <sz val="11"/>
        <color theme="1"/>
        <rFont val="Calibri"/>
        <family val="2"/>
        <charset val="204"/>
        <scheme val="minor"/>
      </rPr>
      <t>0,4</t>
    </r>
    <r>
      <rPr>
        <sz val="11"/>
        <color theme="1"/>
        <rFont val="Calibri"/>
        <family val="2"/>
        <charset val="204"/>
        <scheme val="minor"/>
      </rPr>
      <t>з_лэп</t>
    </r>
    <r>
      <rPr>
        <sz val="11"/>
        <color theme="1"/>
        <rFont val="Calibri"/>
        <family val="2"/>
        <scheme val="minor"/>
      </rPr>
      <t>=0,657 км</t>
    </r>
  </si>
  <si>
    <t>Приведение эксплуатуционного состояния ТП 15/0,4 кВ, ВЛ 0,4 кВ к действующим НТД, ПТЭ,ПУЭ, отраслевым регламентам, ГОСТ 32144-13</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</si>
  <si>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</si>
  <si>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</si>
  <si>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</si>
  <si>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</si>
  <si>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</si>
  <si>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</si>
  <si>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</si>
  <si>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</si>
  <si>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реконструкция</t>
  </si>
  <si>
    <t>0,657 (0,0) км, 0,4 (0,15) МВА</t>
  </si>
  <si>
    <t>Сметная стоимость проекта в ценах 2025 года с НДС, млн. руб.</t>
  </si>
  <si>
    <t>ВЛ 0,4 кВ - 0,94 млн.руб./км; 
ТП 15/0,4 кВ - 14,07 млн.руб./МВА</t>
  </si>
  <si>
    <t>Акционерное общество "Россети Янтарь" ДЗО  ПАО "Россети"</t>
  </si>
  <si>
    <t>Согласну Приказа АО ЯЭ от 26.01.2018 № 25</t>
  </si>
  <si>
    <t>КЛ</t>
  </si>
  <si>
    <t>ВКЛ</t>
  </si>
  <si>
    <t>ПС (ПС + ВЛ, ПС + КЛ, ПС + ВКЛ)</t>
  </si>
  <si>
    <t>0,156 МВт от 19.12.2022 г. - для ТП 214-04</t>
  </si>
  <si>
    <t>Жалобы жителей п. Отважное на низкое качество электроэнергии.
Акт обсл. ВЛ 0,4 кВ от ТП 214-04  от 17.02.2022 г. - Превышен нормативный срок эксплуатации. Высокий износ участка цепей. Недостаточная пропускная способность ВЛ 0,4 в период зимнего максимума.Напряжение удаленных от центра питания потребителей не соответствует ГОСТ. Индекс тех.состояния 68,59.
Акт обследования ТП 214-04 от 17.02.2022 г. - Износ конструкции ТП; износ разъединителя; износ трансформатора. Индекс тех.состояния 62,00.
С учетом данных акта обследования о необходимости замены трансформатора, контрольных замеров от 10.08.2022 и данных о максимальной мощности по документам ТП (0,52 МВт) принято решение об увелечении трансформаторной мощности с 250 до 400 кВА</t>
  </si>
  <si>
    <t>Факт 2023 года</t>
  </si>
  <si>
    <t>среднеотпускной тариф на услуги по передаче, руб/тыс.кВтч</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</si>
  <si>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</si>
  <si>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</si>
  <si>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</si>
  <si>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</si>
  <si>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</si>
  <si>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</si>
  <si>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</si>
  <si>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</si>
  <si>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</si>
  <si>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</si>
  <si>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</si>
  <si>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</si>
  <si>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</si>
  <si>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</si>
  <si>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ПИР ООО "Электроналадка" договор  № 01/07-6.10н от 01.07.2024</t>
  </si>
  <si>
    <t>ПИР ООО "Электроналадка" договор  № 01/07-6.10н от 01.07.2024 в ценах 2024 года без НДС, млн. руб.</t>
  </si>
  <si>
    <t>Год раскрытия информации: 2025 год</t>
  </si>
  <si>
    <t>да</t>
  </si>
  <si>
    <t>С</t>
  </si>
  <si>
    <t xml:space="preserve"> по состоянию на 01.01.2025</t>
  </si>
  <si>
    <t>СМР ООО "Энергопроект" договор № 32514937194/СМР6.19н/25 от 19.08.2025 в ценах 2025 года с НДС, млн. руб.</t>
  </si>
  <si>
    <t>СМР ООО "Энергопроект" договор № 32514937194/СМР6.19н/25 от 19.08.2025</t>
  </si>
  <si>
    <t>ГП</t>
  </si>
  <si>
    <t>Выполнение строительно-монтажных работ с поставкой оборудования  заказчика и подрядчика по объектам Западного РЭС, лот 6.19н.</t>
  </si>
  <si>
    <t>Расчет предельной стоимости лота</t>
  </si>
  <si>
    <t>ОК</t>
  </si>
  <si>
    <t xml:space="preserve">ООО "ЭНЕРГОПРОЕКТ" </t>
  </si>
  <si>
    <t>32514937194</t>
  </si>
  <si>
    <t>https://corp.roseltorg.ru</t>
  </si>
  <si>
    <t xml:space="preserve">ООО"МКИНЖИНИРИНГ" </t>
  </si>
  <si>
    <t xml:space="preserve">ООО "ПРОЭЛЕКТРОМОНТАЖ" </t>
  </si>
  <si>
    <t>АО "АЛЬФА-БАНК" договор № 0HEZ1L от 04.12.2024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</si>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</sst>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10"/>
      <color rgb="FF000000"/>
      <name val="Arial Cy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
      <patternFill patternType="solid">
        <fgColor rgb="FF99CCFF"/>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3" xfId="67" applyFont="1" applyFill="1" applyBorder="1" applyAlignment="1">
      <alignment vertical="center" wrapText="1"/>
    </xf>
    <xf numFmtId="3" fontId="72" fillId="0" borderId="44" xfId="67" applyNumberFormat="1" applyFont="1" applyFill="1" applyBorder="1" applyAlignment="1">
      <alignment vertical="center"/>
    </xf>
    <xf numFmtId="3" fontId="73" fillId="0" borderId="44" xfId="67" applyNumberFormat="1" applyFont="1" applyFill="1" applyBorder="1" applyAlignment="1">
      <alignment vertical="center"/>
    </xf>
    <xf numFmtId="3" fontId="72" fillId="0" borderId="45" xfId="67" applyNumberFormat="1" applyFont="1" applyFill="1" applyBorder="1" applyAlignment="1">
      <alignment vertical="center"/>
    </xf>
    <xf numFmtId="0" fontId="55" fillId="0" borderId="43" xfId="62" applyFont="1" applyFill="1" applyBorder="1"/>
    <xf numFmtId="0" fontId="74" fillId="0" borderId="43"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8"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48" xfId="1" applyNumberFormat="1" applyFont="1" applyBorder="1" applyAlignment="1">
      <alignment horizontal="center" vertical="center"/>
    </xf>
    <xf numFmtId="0" fontId="7" fillId="0" borderId="48" xfId="1" applyFont="1" applyBorder="1" applyAlignment="1">
      <alignment horizontal="center" vertical="center" wrapText="1"/>
    </xf>
    <xf numFmtId="0" fontId="11" fillId="0" borderId="48" xfId="62" applyFont="1" applyFill="1" applyBorder="1" applyAlignment="1">
      <alignment horizontal="center" vertical="center" wrapText="1"/>
    </xf>
    <xf numFmtId="49" fontId="11" fillId="0" borderId="48" xfId="62" applyNumberFormat="1" applyFont="1" applyFill="1" applyBorder="1" applyAlignment="1">
      <alignment horizontal="center" vertical="center"/>
    </xf>
    <xf numFmtId="0" fontId="11" fillId="0" borderId="48" xfId="62" applyFont="1" applyFill="1" applyBorder="1" applyAlignment="1">
      <alignment horizontal="center" vertical="center"/>
    </xf>
    <xf numFmtId="49" fontId="11" fillId="0" borderId="48"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48" xfId="1" applyFont="1" applyFill="1" applyBorder="1" applyAlignment="1">
      <alignment vertical="center" wrapText="1"/>
    </xf>
    <xf numFmtId="0" fontId="7" fillId="0" borderId="48"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8" borderId="0" xfId="0" applyFont="1" applyFill="1" applyAlignment="1">
      <alignment horizontal="left" vertical="center"/>
    </xf>
    <xf numFmtId="0" fontId="7" fillId="0" borderId="55" xfId="0" applyFont="1" applyBorder="1" applyAlignment="1">
      <alignment horizontal="center" vertical="center" wrapText="1"/>
    </xf>
    <xf numFmtId="0" fontId="36" fillId="0" borderId="0" xfId="0" applyFont="1" applyFill="1" applyBorder="1" applyAlignment="1">
      <alignment vertical="top"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7" fillId="0" borderId="55" xfId="62" applyFont="1" applyFill="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48"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11" fillId="0" borderId="56" xfId="62" applyFont="1" applyBorder="1" applyAlignment="1">
      <alignment horizontal="center" vertical="center" wrapText="1"/>
    </xf>
    <xf numFmtId="0" fontId="3" fillId="28" borderId="49" xfId="1" applyFill="1" applyBorder="1" applyAlignment="1">
      <alignment vertical="center" wrapText="1"/>
    </xf>
    <xf numFmtId="0" fontId="11" fillId="0" borderId="56" xfId="62" applyFont="1" applyFill="1" applyBorder="1" applyAlignment="1">
      <alignment horizontal="center" vertical="center"/>
    </xf>
    <xf numFmtId="0" fontId="5" fillId="0" borderId="0" xfId="1" applyFont="1" applyFill="1" applyAlignment="1">
      <alignment horizontal="center" vertical="center"/>
    </xf>
    <xf numFmtId="0" fontId="7" fillId="0" borderId="49" xfId="1" applyFont="1" applyFill="1" applyBorder="1" applyAlignment="1">
      <alignment horizontal="center" vertical="center" wrapText="1"/>
    </xf>
    <xf numFmtId="49" fontId="7" fillId="0" borderId="49" xfId="1" applyNumberFormat="1" applyFont="1" applyFill="1" applyBorder="1" applyAlignment="1">
      <alignment horizontal="center" vertical="center"/>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48" xfId="0" applyFont="1" applyBorder="1" applyAlignment="1">
      <alignment wrapText="1"/>
    </xf>
    <xf numFmtId="0" fontId="77" fillId="0" borderId="48" xfId="0" applyFont="1" applyFill="1" applyBorder="1" applyAlignment="1">
      <alignment wrapText="1"/>
    </xf>
    <xf numFmtId="0" fontId="77" fillId="0" borderId="48" xfId="0" applyFont="1" applyBorder="1" applyAlignment="1">
      <alignment horizontal="center" vertical="center"/>
    </xf>
    <xf numFmtId="0" fontId="77" fillId="0" borderId="48" xfId="0" applyFont="1" applyBorder="1"/>
    <xf numFmtId="0" fontId="77" fillId="0" borderId="48" xfId="0" applyFont="1" applyFill="1" applyBorder="1" applyAlignment="1">
      <alignment horizontal="center" vertical="center"/>
    </xf>
    <xf numFmtId="0" fontId="86" fillId="0" borderId="48" xfId="0" applyFont="1" applyBorder="1" applyAlignment="1">
      <alignment horizontal="center" vertical="center" wrapText="1"/>
    </xf>
    <xf numFmtId="0" fontId="77" fillId="0" borderId="48" xfId="0" applyFont="1" applyBorder="1" applyAlignment="1">
      <alignment horizontal="center" vertical="center" wrapText="1"/>
    </xf>
    <xf numFmtId="0" fontId="79" fillId="0" borderId="0" xfId="0" applyFont="1"/>
    <xf numFmtId="0" fontId="7" fillId="0" borderId="51" xfId="1" applyFont="1" applyFill="1" applyBorder="1" applyAlignment="1">
      <alignment horizontal="left" vertical="center" wrapText="1"/>
    </xf>
    <xf numFmtId="0" fontId="7" fillId="0" borderId="57" xfId="1" applyFont="1" applyBorder="1" applyAlignment="1">
      <alignment vertical="center"/>
    </xf>
    <xf numFmtId="2" fontId="11" fillId="0" borderId="48" xfId="62" applyNumberFormat="1" applyFont="1" applyFill="1" applyBorder="1" applyAlignment="1">
      <alignment horizontal="center" vertical="center"/>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7" xfId="1" applyNumberFormat="1" applyFont="1" applyBorder="1" applyAlignment="1">
      <alignment vertical="center"/>
    </xf>
    <xf numFmtId="0" fontId="11" fillId="0" borderId="59" xfId="2" applyFont="1" applyFill="1" applyBorder="1" applyAlignment="1">
      <alignment vertical="center" wrapText="1"/>
    </xf>
    <xf numFmtId="0" fontId="4" fillId="0" borderId="57" xfId="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14" fontId="11" fillId="0" borderId="57" xfId="2" applyNumberFormat="1" applyFont="1" applyFill="1" applyBorder="1" applyAlignment="1">
      <alignment horizontal="center" vertical="center" wrapText="1" shrinkToFit="1"/>
    </xf>
    <xf numFmtId="0" fontId="11" fillId="0" borderId="57" xfId="2" applyFont="1" applyFill="1" applyBorder="1" applyAlignment="1">
      <alignment horizontal="justify" vertical="top"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0" fontId="11" fillId="0" borderId="57" xfId="2" applyFont="1" applyBorder="1" applyAlignment="1">
      <alignment horizontal="center" vertical="center" wrapText="1"/>
    </xf>
    <xf numFmtId="0" fontId="11" fillId="0" borderId="58" xfId="2" applyFont="1" applyFill="1" applyBorder="1" applyAlignment="1">
      <alignment horizontal="center" vertical="center"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176"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6" fontId="11" fillId="0" borderId="57" xfId="2" applyNumberFormat="1" applyFont="1" applyFill="1" applyBorder="1" applyAlignment="1">
      <alignment horizontal="center" vertical="center" wrapText="1"/>
    </xf>
    <xf numFmtId="176" fontId="11" fillId="0" borderId="57" xfId="0" applyNumberFormat="1" applyFont="1" applyFill="1" applyBorder="1" applyAlignment="1">
      <alignment horizontal="center" vertical="center"/>
    </xf>
    <xf numFmtId="176"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57" xfId="1" applyFont="1" applyFill="1" applyBorder="1" applyAlignment="1">
      <alignment vertical="center" wrapText="1"/>
    </xf>
    <xf numFmtId="3" fontId="36" fillId="0" borderId="63" xfId="67" applyNumberFormat="1" applyFont="1" applyFill="1" applyBorder="1" applyAlignment="1">
      <alignment vertical="center"/>
    </xf>
    <xf numFmtId="0" fontId="66" fillId="0" borderId="67" xfId="67" applyFont="1" applyFill="1" applyBorder="1" applyAlignment="1">
      <alignment vertical="center" wrapText="1"/>
    </xf>
    <xf numFmtId="0" fontId="7" fillId="0" borderId="67" xfId="67" applyFont="1" applyFill="1" applyBorder="1" applyAlignment="1">
      <alignment vertical="center" wrapText="1"/>
    </xf>
    <xf numFmtId="9" fontId="36" fillId="0" borderId="68" xfId="67" applyNumberFormat="1" applyFont="1" applyFill="1" applyBorder="1" applyAlignment="1">
      <alignment vertical="center"/>
    </xf>
    <xf numFmtId="0" fontId="7" fillId="0" borderId="69" xfId="67" applyFont="1" applyFill="1" applyBorder="1" applyAlignment="1">
      <alignment vertical="center" wrapText="1"/>
    </xf>
    <xf numFmtId="170" fontId="36" fillId="0" borderId="67" xfId="67" applyNumberFormat="1" applyFont="1" applyFill="1" applyBorder="1" applyAlignment="1">
      <alignment vertical="center"/>
    </xf>
    <xf numFmtId="10" fontId="36" fillId="0" borderId="62" xfId="67" applyNumberFormat="1" applyFont="1" applyFill="1" applyBorder="1" applyAlignment="1">
      <alignment vertical="center"/>
    </xf>
    <xf numFmtId="3" fontId="40" fillId="0" borderId="62" xfId="67" applyNumberFormat="1" applyFont="1" applyFill="1" applyBorder="1" applyAlignment="1">
      <alignment vertical="center"/>
    </xf>
    <xf numFmtId="3" fontId="41" fillId="0" borderId="62" xfId="67" applyNumberFormat="1" applyFont="1" applyFill="1" applyBorder="1" applyAlignment="1">
      <alignment vertical="center"/>
    </xf>
    <xf numFmtId="171" fontId="40" fillId="0" borderId="62" xfId="67" applyNumberFormat="1" applyFont="1" applyFill="1" applyBorder="1" applyAlignment="1">
      <alignment horizontal="center" vertical="center"/>
    </xf>
    <xf numFmtId="172" fontId="41" fillId="0" borderId="62" xfId="67" applyNumberFormat="1" applyFont="1" applyFill="1" applyBorder="1" applyAlignment="1">
      <alignment vertical="center"/>
    </xf>
    <xf numFmtId="173" fontId="41" fillId="0" borderId="62" xfId="67" applyNumberFormat="1" applyFont="1" applyFill="1" applyBorder="1" applyAlignment="1">
      <alignment vertical="center"/>
    </xf>
    <xf numFmtId="175" fontId="72" fillId="0" borderId="62" xfId="67" applyNumberFormat="1" applyFont="1" applyFill="1" applyBorder="1" applyAlignment="1">
      <alignment vertical="center"/>
    </xf>
    <xf numFmtId="0" fontId="75" fillId="24" borderId="62" xfId="62" applyFont="1" applyFill="1" applyBorder="1" applyAlignment="1">
      <alignment horizontal="center" vertical="center" wrapText="1"/>
    </xf>
    <xf numFmtId="175" fontId="56" fillId="24" borderId="62" xfId="62" applyNumberFormat="1" applyFont="1" applyFill="1" applyBorder="1" applyAlignment="1">
      <alignment horizontal="center" vertical="center" wrapText="1"/>
    </xf>
    <xf numFmtId="9" fontId="56" fillId="24" borderId="62" xfId="62" applyNumberFormat="1" applyFont="1" applyFill="1" applyBorder="1" applyAlignment="1">
      <alignment horizontal="center" vertical="center" wrapText="1"/>
    </xf>
    <xf numFmtId="4" fontId="56" fillId="24" borderId="62" xfId="62" applyNumberFormat="1" applyFont="1" applyFill="1" applyBorder="1" applyAlignment="1">
      <alignment horizontal="center" vertical="center" wrapText="1"/>
    </xf>
    <xf numFmtId="0" fontId="44" fillId="0" borderId="62" xfId="62" applyBorder="1" applyAlignment="1">
      <alignment horizontal="center" vertical="center" wrapText="1"/>
    </xf>
    <xf numFmtId="0" fontId="44" fillId="25" borderId="62" xfId="62" applyFill="1" applyBorder="1" applyAlignment="1">
      <alignment horizontal="center" vertical="center"/>
    </xf>
    <xf numFmtId="0" fontId="44" fillId="0" borderId="62" xfId="62" applyBorder="1" applyAlignment="1">
      <alignment horizontal="center" vertical="center"/>
    </xf>
    <xf numFmtId="0" fontId="44" fillId="0" borderId="62" xfId="62" applyBorder="1" applyAlignment="1">
      <alignment horizontal="left" vertical="center" wrapText="1"/>
    </xf>
    <xf numFmtId="4" fontId="44" fillId="0" borderId="62" xfId="62" applyNumberFormat="1" applyBorder="1" applyAlignment="1">
      <alignment horizontal="center" vertical="center"/>
    </xf>
    <xf numFmtId="0" fontId="44" fillId="25"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44" fillId="25" borderId="62" xfId="68" applyFont="1" applyFill="1" applyBorder="1" applyAlignment="1">
      <alignment horizontal="center" vertical="center"/>
    </xf>
    <xf numFmtId="0" fontId="44" fillId="26" borderId="62" xfId="62" applyFill="1" applyBorder="1" applyAlignment="1">
      <alignment horizontal="center" vertical="center" wrapText="1"/>
    </xf>
    <xf numFmtId="0" fontId="44" fillId="0" borderId="62" xfId="62" applyFill="1" applyBorder="1" applyAlignment="1">
      <alignment horizontal="center" vertical="center" wrapText="1"/>
    </xf>
    <xf numFmtId="0" fontId="44" fillId="0" borderId="62" xfId="62" applyBorder="1" applyAlignment="1">
      <alignment wrapText="1"/>
    </xf>
    <xf numFmtId="0" fontId="44" fillId="0" borderId="62" xfId="62" applyBorder="1"/>
    <xf numFmtId="0" fontId="44" fillId="0" borderId="62" xfId="62" applyBorder="1" applyAlignment="1">
      <alignment horizontal="left" wrapText="1"/>
    </xf>
    <xf numFmtId="0" fontId="56" fillId="0" borderId="62" xfId="62" applyFont="1" applyBorder="1" applyAlignment="1">
      <alignment wrapText="1"/>
    </xf>
    <xf numFmtId="4" fontId="56" fillId="26" borderId="62" xfId="62" applyNumberFormat="1" applyFont="1" applyFill="1" applyBorder="1" applyAlignment="1">
      <alignment horizontal="center"/>
    </xf>
    <xf numFmtId="0" fontId="65" fillId="29" borderId="0" xfId="67" applyFont="1" applyFill="1" applyAlignment="1">
      <alignment vertical="center"/>
    </xf>
    <xf numFmtId="0" fontId="7" fillId="29" borderId="0" xfId="67" applyFont="1" applyFill="1" applyAlignment="1">
      <alignment vertical="center"/>
    </xf>
    <xf numFmtId="3" fontId="56" fillId="26" borderId="62" xfId="62" applyNumberFormat="1" applyFont="1" applyFill="1" applyBorder="1" applyAlignment="1">
      <alignment horizontal="center"/>
    </xf>
    <xf numFmtId="0" fontId="56" fillId="0" borderId="65" xfId="62" applyFont="1" applyBorder="1" applyAlignment="1">
      <alignment wrapText="1"/>
    </xf>
    <xf numFmtId="3" fontId="56" fillId="0" borderId="65" xfId="62" applyNumberFormat="1" applyFont="1" applyFill="1" applyBorder="1"/>
    <xf numFmtId="4" fontId="56" fillId="0" borderId="62" xfId="62" applyNumberFormat="1" applyFont="1" applyFill="1" applyBorder="1" applyAlignment="1">
      <alignment horizontal="center"/>
    </xf>
    <xf numFmtId="4" fontId="56" fillId="25" borderId="62" xfId="62" applyNumberFormat="1" applyFont="1" applyFill="1" applyBorder="1" applyAlignment="1">
      <alignment horizontal="center"/>
    </xf>
    <xf numFmtId="0" fontId="56" fillId="0" borderId="62" xfId="62" applyFont="1" applyBorder="1"/>
    <xf numFmtId="0" fontId="56" fillId="30" borderId="62" xfId="62" applyFont="1" applyFill="1" applyBorder="1"/>
    <xf numFmtId="10" fontId="36" fillId="30" borderId="62" xfId="67" applyNumberFormat="1" applyFont="1" applyFill="1" applyBorder="1" applyAlignment="1">
      <alignment vertical="center"/>
    </xf>
    <xf numFmtId="0" fontId="56" fillId="0" borderId="65" xfId="62" applyFont="1" applyFill="1" applyBorder="1"/>
    <xf numFmtId="10" fontId="56" fillId="0" borderId="65" xfId="62" applyNumberFormat="1" applyFont="1" applyFill="1" applyBorder="1"/>
    <xf numFmtId="3" fontId="7" fillId="30" borderId="62" xfId="67" applyNumberFormat="1" applyFont="1" applyFill="1" applyBorder="1" applyAlignment="1">
      <alignment horizontal="right" vertical="center"/>
    </xf>
    <xf numFmtId="167" fontId="36" fillId="30" borderId="62" xfId="67" applyNumberFormat="1" applyFont="1" applyFill="1" applyBorder="1" applyAlignment="1">
      <alignment horizontal="right" vertical="center"/>
    </xf>
    <xf numFmtId="2" fontId="44" fillId="26" borderId="62" xfId="62" applyNumberFormat="1" applyFill="1" applyBorder="1" applyAlignment="1">
      <alignment horizontal="center" vertical="center" wrapText="1"/>
    </xf>
    <xf numFmtId="0" fontId="7" fillId="0" borderId="62" xfId="1" applyFont="1" applyFill="1" applyBorder="1" applyAlignment="1">
      <alignment vertical="center" wrapText="1"/>
    </xf>
    <xf numFmtId="0" fontId="42" fillId="0" borderId="58" xfId="2" applyFont="1" applyFill="1" applyBorder="1" applyAlignment="1">
      <alignment horizontal="center" vertical="center" wrapText="1"/>
    </xf>
    <xf numFmtId="176" fontId="42" fillId="0" borderId="62" xfId="2" applyNumberFormat="1" applyFont="1" applyFill="1" applyBorder="1" applyAlignment="1">
      <alignment horizontal="center" vertical="center" wrapText="1"/>
    </xf>
    <xf numFmtId="176" fontId="42" fillId="0" borderId="62" xfId="2" applyNumberFormat="1" applyFont="1" applyBorder="1" applyAlignment="1">
      <alignment horizontal="center" vertical="center"/>
    </xf>
    <xf numFmtId="0" fontId="42" fillId="0" borderId="62" xfId="2" applyFont="1" applyFill="1" applyBorder="1" applyAlignment="1">
      <alignment horizontal="center" vertical="center" textRotation="90" wrapText="1"/>
    </xf>
    <xf numFmtId="0" fontId="42" fillId="0" borderId="62" xfId="2" applyFont="1" applyFill="1" applyBorder="1" applyAlignment="1">
      <alignment horizontal="center" vertical="center" wrapText="1"/>
    </xf>
    <xf numFmtId="0" fontId="88" fillId="0" borderId="0" xfId="67" applyFont="1" applyFill="1" applyBorder="1" applyAlignment="1">
      <alignment vertical="center" wrapText="1"/>
    </xf>
    <xf numFmtId="167" fontId="89" fillId="0" borderId="0" xfId="67" applyNumberFormat="1" applyFont="1" applyFill="1" applyBorder="1" applyAlignment="1">
      <alignment horizontal="center" vertical="center"/>
    </xf>
    <xf numFmtId="0" fontId="90" fillId="0" borderId="0" xfId="62" applyFont="1" applyFill="1"/>
    <xf numFmtId="3" fontId="91" fillId="0" borderId="65" xfId="67" applyNumberFormat="1" applyFont="1" applyFill="1" applyBorder="1" applyAlignment="1">
      <alignment horizontal="center" vertical="center"/>
    </xf>
    <xf numFmtId="0" fontId="91" fillId="0" borderId="62" xfId="67" applyFont="1" applyFill="1" applyBorder="1" applyAlignment="1">
      <alignment horizontal="center" vertical="center"/>
    </xf>
    <xf numFmtId="0" fontId="92" fillId="0" borderId="62" xfId="62" applyFont="1" applyFill="1" applyBorder="1" applyAlignment="1">
      <alignment horizontal="center"/>
    </xf>
    <xf numFmtId="0" fontId="93" fillId="0" borderId="0" xfId="62" applyFont="1" applyFill="1" applyBorder="1"/>
    <xf numFmtId="0" fontId="93" fillId="31" borderId="62" xfId="62" applyFont="1" applyFill="1" applyBorder="1" applyAlignment="1">
      <alignment horizontal="left" vertical="center" wrapText="1"/>
    </xf>
    <xf numFmtId="0" fontId="93" fillId="31" borderId="62" xfId="62" applyFont="1" applyFill="1" applyBorder="1" applyAlignment="1">
      <alignment horizontal="center" wrapText="1"/>
    </xf>
    <xf numFmtId="10" fontId="93" fillId="31" borderId="62" xfId="62" applyNumberFormat="1" applyFont="1" applyFill="1" applyBorder="1"/>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xf numFmtId="49"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xf>
    <xf numFmtId="0" fontId="11" fillId="0" borderId="57" xfId="2" applyNumberFormat="1" applyFont="1" applyFill="1" applyBorder="1" applyAlignment="1">
      <alignment horizontal="center" vertical="center" wrapText="1"/>
    </xf>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167" fontId="36" fillId="0" borderId="0" xfId="49" applyNumberFormat="1" applyFont="1"/>
    <xf numFmtId="2" fontId="11" fillId="0" borderId="0" xfId="2" applyNumberFormat="1" applyFont="1" applyFill="1"/>
    <xf numFmtId="0" fontId="39" fillId="0" borderId="57" xfId="1" applyFont="1" applyBorder="1" applyAlignment="1">
      <alignment horizontal="center" vertical="center" wrapText="1"/>
    </xf>
    <xf numFmtId="0" fontId="42" fillId="0" borderId="62" xfId="2" applyFont="1" applyFill="1" applyBorder="1" applyAlignment="1">
      <alignment horizontal="center" vertical="center" wrapText="1"/>
    </xf>
    <xf numFmtId="0" fontId="40" fillId="33" borderId="30" xfId="2" applyFont="1" applyFill="1" applyBorder="1" applyAlignment="1">
      <alignment horizontal="justify" vertical="top" wrapText="1"/>
    </xf>
    <xf numFmtId="2" fontId="40" fillId="33" borderId="33" xfId="2" applyNumberFormat="1" applyFont="1" applyFill="1" applyBorder="1" applyAlignment="1">
      <alignment horizontal="left"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0" fontId="40" fillId="0" borderId="34" xfId="2" applyFont="1" applyBorder="1" applyAlignment="1">
      <alignment vertical="top" wrapText="1"/>
    </xf>
    <xf numFmtId="2" fontId="37" fillId="0" borderId="62" xfId="49" applyNumberFormat="1" applyFont="1" applyBorder="1" applyAlignment="1">
      <alignment horizontal="center" vertical="center"/>
    </xf>
    <xf numFmtId="0" fontId="36" fillId="0" borderId="62" xfId="49" applyFont="1" applyBorder="1"/>
    <xf numFmtId="14" fontId="11" fillId="0" borderId="62" xfId="2" applyNumberFormat="1" applyFont="1" applyBorder="1" applyAlignment="1">
      <alignment horizontal="center" vertical="center" wrapText="1" shrinkToFit="1"/>
    </xf>
    <xf numFmtId="0" fontId="11" fillId="0" borderId="62" xfId="2" applyFont="1" applyBorder="1" applyAlignment="1">
      <alignment horizontal="center" vertical="center" wrapText="1"/>
    </xf>
    <xf numFmtId="0" fontId="11" fillId="0" borderId="62" xfId="2" applyFont="1" applyBorder="1"/>
    <xf numFmtId="2" fontId="40" fillId="32" borderId="30" xfId="2" applyNumberFormat="1" applyFont="1" applyFill="1" applyBorder="1" applyAlignment="1">
      <alignment horizontal="left" vertical="center" wrapText="1"/>
    </xf>
    <xf numFmtId="49" fontId="7" fillId="0" borderId="50"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8" xfId="62" applyFont="1" applyBorder="1" applyAlignment="1">
      <alignment horizontal="center" vertical="center"/>
    </xf>
    <xf numFmtId="0" fontId="11" fillId="0" borderId="2" xfId="62" applyFont="1" applyBorder="1" applyAlignment="1">
      <alignment horizontal="center" vertical="center"/>
    </xf>
    <xf numFmtId="0" fontId="11" fillId="0" borderId="58" xfId="62" applyFont="1" applyBorder="1" applyAlignment="1">
      <alignment horizontal="center" vertical="center" wrapText="1"/>
    </xf>
    <xf numFmtId="0" fontId="11" fillId="0" borderId="2" xfId="62" applyFont="1" applyBorder="1" applyAlignment="1">
      <alignment horizontal="center" vertical="center" wrapText="1"/>
    </xf>
    <xf numFmtId="0" fontId="49" fillId="0" borderId="0" xfId="1" applyFont="1" applyAlignment="1">
      <alignment horizontal="center" vertical="center"/>
    </xf>
    <xf numFmtId="0" fontId="78"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5" fillId="0" borderId="0" xfId="1" applyFont="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7" fillId="29" borderId="0" xfId="62" applyFont="1" applyFill="1" applyAlignment="1">
      <alignment horizontal="center" vertical="center" wrapText="1"/>
    </xf>
    <xf numFmtId="0" fontId="65"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64" xfId="62" applyBorder="1" applyAlignment="1">
      <alignment horizontal="center" vertical="center" wrapText="1"/>
    </xf>
    <xf numFmtId="0" fontId="44" fillId="0" borderId="66" xfId="62" applyBorder="1" applyAlignment="1">
      <alignment horizontal="center" vertical="center" wrapText="1"/>
    </xf>
    <xf numFmtId="0" fontId="8" fillId="0" borderId="0" xfId="1" applyNumberFormat="1" applyFont="1" applyAlignment="1">
      <alignment horizontal="center" vertical="center" wrapText="1"/>
    </xf>
    <xf numFmtId="0" fontId="65" fillId="0" borderId="64" xfId="67" applyFont="1" applyFill="1" applyBorder="1" applyAlignment="1">
      <alignment horizontal="center" vertical="center" wrapText="1"/>
    </xf>
    <xf numFmtId="0" fontId="65" fillId="0" borderId="65" xfId="67" applyFont="1" applyFill="1" applyBorder="1" applyAlignment="1">
      <alignment horizontal="center" vertical="center" wrapText="1"/>
    </xf>
    <xf numFmtId="0" fontId="65" fillId="0" borderId="66" xfId="67" applyFont="1" applyFill="1" applyBorder="1" applyAlignment="1">
      <alignment horizontal="center" vertical="center" wrapText="1"/>
    </xf>
    <xf numFmtId="4" fontId="65" fillId="0" borderId="64" xfId="67" applyNumberFormat="1" applyFont="1" applyFill="1" applyBorder="1" applyAlignment="1">
      <alignment horizontal="center" vertical="center"/>
    </xf>
    <xf numFmtId="4" fontId="65" fillId="0" borderId="66"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5" fillId="0" borderId="64" xfId="67" applyNumberFormat="1" applyFont="1" applyFill="1" applyBorder="1" applyAlignment="1">
      <alignment horizontal="center" vertical="center"/>
    </xf>
    <xf numFmtId="3" fontId="65" fillId="0" borderId="66" xfId="67" applyNumberFormat="1" applyFont="1" applyFill="1" applyBorder="1" applyAlignment="1">
      <alignment horizontal="center" vertical="center"/>
    </xf>
    <xf numFmtId="0" fontId="65" fillId="0" borderId="64" xfId="67" applyFont="1" applyFill="1" applyBorder="1" applyAlignment="1">
      <alignment horizontal="center" vertical="center"/>
    </xf>
    <xf numFmtId="0" fontId="65" fillId="0" borderId="65" xfId="67" applyFont="1" applyFill="1" applyBorder="1" applyAlignment="1">
      <alignment horizontal="center" vertical="center"/>
    </xf>
    <xf numFmtId="0" fontId="65" fillId="0" borderId="66" xfId="67" applyFont="1" applyFill="1" applyBorder="1" applyAlignment="1">
      <alignment horizontal="center" vertical="center"/>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4" xfId="52" applyFont="1" applyFill="1" applyBorder="1" applyAlignment="1">
      <alignment horizontal="center" vertical="center"/>
    </xf>
    <xf numFmtId="0" fontId="42" fillId="0" borderId="65" xfId="52" applyFont="1" applyFill="1" applyBorder="1" applyAlignment="1">
      <alignment horizontal="center" vertical="center"/>
    </xf>
    <xf numFmtId="0" fontId="42" fillId="0" borderId="6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2"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2"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3" fillId="0" borderId="62" xfId="62" applyFont="1" applyFill="1" applyBorder="1" applyAlignment="1">
      <alignment wrapText="1"/>
    </xf>
    <xf numFmtId="10" fontId="93" fillId="34" borderId="62" xfId="62" applyNumberFormat="1" applyFont="1" applyFill="1" applyBorder="1" applyAlignment="1">
      <alignment horizontal="center"/>
    </xf>
    <xf numFmtId="0" fontId="47" fillId="0" borderId="65" xfId="67" applyFont="1" applyFill="1" applyBorder="1" applyAlignment="1">
      <alignment vertical="center" wrapText="1"/>
    </xf>
    <xf numFmtId="0" fontId="94" fillId="31" borderId="62"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4326743610183597"/>
          <c:h val="0.784327381612509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-7510375.4102937374</c:v>
                </c:pt>
                <c:pt idx="1">
                  <c:v>499760.95143023925</c:v>
                </c:pt>
                <c:pt idx="2">
                  <c:v>877432.6817542779</c:v>
                </c:pt>
                <c:pt idx="3">
                  <c:v>1215928.7052031497</c:v>
                </c:pt>
                <c:pt idx="4">
                  <c:v>1158687.2406969464</c:v>
                </c:pt>
                <c:pt idx="5">
                  <c:v>1062868.3729977557</c:v>
                </c:pt>
                <c:pt idx="6">
                  <c:v>930013.51815635932</c:v>
                </c:pt>
                <c:pt idx="7">
                  <c:v>894466.62516241393</c:v>
                </c:pt>
                <c:pt idx="8">
                  <c:v>820604.66857321246</c:v>
                </c:pt>
                <c:pt idx="9">
                  <c:v>752872.06498722557</c:v>
                </c:pt>
                <c:pt idx="10">
                  <c:v>690756.58794829028</c:v>
                </c:pt>
                <c:pt idx="11">
                  <c:v>633789.24343376781</c:v>
                </c:pt>
              </c:numCache>
            </c:numRef>
          </c:val>
          <c:smooth val="0"/>
          <c:extLst>
            <c:ext xmlns:c16="http://schemas.microsoft.com/office/drawing/2014/chart" uri="{C3380CC4-5D6E-409C-BE32-E72D297353CC}">
              <c16:uniqueId val="{00000000-FBDC-46F0-8BF6-9692627424A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-7510375.4102937374</c:v>
                </c:pt>
                <c:pt idx="1">
                  <c:v>-7010614.4588634986</c:v>
                </c:pt>
                <c:pt idx="2">
                  <c:v>-6133181.7771092206</c:v>
                </c:pt>
                <c:pt idx="3">
                  <c:v>-4917253.0719060712</c:v>
                </c:pt>
                <c:pt idx="4">
                  <c:v>-3758565.831209125</c:v>
                </c:pt>
                <c:pt idx="5">
                  <c:v>-2695697.4582113693</c:v>
                </c:pt>
                <c:pt idx="6">
                  <c:v>-1765683.9400550099</c:v>
                </c:pt>
                <c:pt idx="7">
                  <c:v>-871217.31489259598</c:v>
                </c:pt>
                <c:pt idx="8">
                  <c:v>-50612.646319383522</c:v>
                </c:pt>
                <c:pt idx="9">
                  <c:v>702259.41866784205</c:v>
                </c:pt>
                <c:pt idx="10">
                  <c:v>1393016.0066161323</c:v>
                </c:pt>
                <c:pt idx="11">
                  <c:v>2026805.2500499003</c:v>
                </c:pt>
              </c:numCache>
            </c:numRef>
          </c:val>
          <c:smooth val="0"/>
          <c:extLst>
            <c:ext xmlns:c16="http://schemas.microsoft.com/office/drawing/2014/chart" uri="{C3380CC4-5D6E-409C-BE32-E72D297353CC}">
              <c16:uniqueId val="{00000001-FBDC-46F0-8BF6-9692627424AE}"/>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8.8101850044686458E-2"/>
          <c:y val="0.89000083443326816"/>
          <c:w val="0.84504712569955032"/>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928687</xdr:colOff>
      <xdr:row>45</xdr:row>
      <xdr:rowOff>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19" customWidth="1"/>
    <col min="2" max="2" width="53.5703125" style="219" customWidth="1"/>
    <col min="3" max="3" width="91.42578125" style="219" customWidth="1"/>
    <col min="4" max="4" width="12"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 customFormat="1" ht="18.75" customHeight="1" x14ac:dyDescent="0.2">
      <c r="A1" s="202"/>
      <c r="C1" s="203" t="s">
        <v>532</v>
      </c>
    </row>
    <row r="2" spans="1:22" s="15" customFormat="1" ht="18.75" customHeight="1" x14ac:dyDescent="0.3">
      <c r="A2" s="202"/>
      <c r="C2" s="204" t="s">
        <v>7</v>
      </c>
    </row>
    <row r="3" spans="1:22" s="15" customFormat="1" ht="18.75" x14ac:dyDescent="0.3">
      <c r="A3" s="205"/>
      <c r="C3" s="204" t="s">
        <v>514</v>
      </c>
    </row>
    <row r="4" spans="1:22" s="15" customFormat="1" ht="18.75" x14ac:dyDescent="0.3">
      <c r="A4" s="205"/>
      <c r="H4" s="204"/>
    </row>
    <row r="5" spans="1:22" s="15" customFormat="1" ht="15.75" x14ac:dyDescent="0.25">
      <c r="A5" s="430" t="s">
        <v>612</v>
      </c>
      <c r="B5" s="430"/>
      <c r="C5" s="430"/>
      <c r="D5" s="103"/>
      <c r="E5" s="103"/>
      <c r="F5" s="103"/>
      <c r="G5" s="103"/>
      <c r="H5" s="103"/>
      <c r="I5" s="103"/>
      <c r="J5" s="103"/>
    </row>
    <row r="6" spans="1:22" s="15" customFormat="1" ht="18.75" x14ac:dyDescent="0.3">
      <c r="A6" s="205"/>
      <c r="H6" s="204"/>
    </row>
    <row r="7" spans="1:22" s="15" customFormat="1" ht="18.75" x14ac:dyDescent="0.2">
      <c r="A7" s="434" t="s">
        <v>6</v>
      </c>
      <c r="B7" s="434"/>
      <c r="C7" s="434"/>
      <c r="D7" s="206"/>
      <c r="E7" s="206"/>
      <c r="F7" s="206"/>
      <c r="G7" s="206"/>
      <c r="H7" s="206"/>
      <c r="I7" s="206"/>
      <c r="J7" s="206"/>
      <c r="K7" s="206"/>
      <c r="L7" s="206"/>
      <c r="M7" s="206"/>
      <c r="N7" s="206"/>
      <c r="O7" s="206"/>
      <c r="P7" s="206"/>
      <c r="Q7" s="206"/>
      <c r="R7" s="206"/>
      <c r="S7" s="206"/>
      <c r="T7" s="206"/>
      <c r="U7" s="206"/>
      <c r="V7" s="206"/>
    </row>
    <row r="8" spans="1:22" s="15" customFormat="1" ht="18.75" x14ac:dyDescent="0.2">
      <c r="A8" s="253"/>
      <c r="B8" s="253"/>
      <c r="C8" s="253"/>
      <c r="D8" s="207"/>
      <c r="E8" s="207"/>
      <c r="F8" s="207"/>
      <c r="G8" s="207"/>
      <c r="H8" s="207"/>
      <c r="I8" s="206"/>
      <c r="J8" s="206"/>
      <c r="K8" s="206"/>
      <c r="L8" s="206"/>
      <c r="M8" s="206"/>
      <c r="N8" s="206"/>
      <c r="O8" s="206"/>
      <c r="P8" s="206"/>
      <c r="Q8" s="206"/>
      <c r="R8" s="206"/>
      <c r="S8" s="206"/>
      <c r="T8" s="206"/>
      <c r="U8" s="206"/>
      <c r="V8" s="206"/>
    </row>
    <row r="9" spans="1:22" s="15" customFormat="1" ht="18.75" x14ac:dyDescent="0.2">
      <c r="A9" s="435" t="s">
        <v>587</v>
      </c>
      <c r="B9" s="435"/>
      <c r="C9" s="435"/>
      <c r="D9" s="208"/>
      <c r="E9" s="208"/>
      <c r="F9" s="208"/>
      <c r="G9" s="208"/>
      <c r="H9" s="208"/>
      <c r="I9" s="206"/>
      <c r="J9" s="206"/>
      <c r="K9" s="206"/>
      <c r="L9" s="206"/>
      <c r="M9" s="206"/>
      <c r="N9" s="206"/>
      <c r="O9" s="206"/>
      <c r="P9" s="206"/>
      <c r="Q9" s="206"/>
      <c r="R9" s="206"/>
      <c r="S9" s="206"/>
      <c r="T9" s="206"/>
      <c r="U9" s="206"/>
      <c r="V9" s="206"/>
    </row>
    <row r="10" spans="1:22" s="15" customFormat="1" ht="18.75" x14ac:dyDescent="0.2">
      <c r="A10" s="431" t="s">
        <v>533</v>
      </c>
      <c r="B10" s="431"/>
      <c r="C10" s="431"/>
      <c r="D10" s="209"/>
      <c r="E10" s="209"/>
      <c r="F10" s="209"/>
      <c r="G10" s="209"/>
      <c r="H10" s="209"/>
      <c r="I10" s="206"/>
      <c r="J10" s="206"/>
      <c r="K10" s="206"/>
      <c r="L10" s="206"/>
      <c r="M10" s="206"/>
      <c r="N10" s="206"/>
      <c r="O10" s="206"/>
      <c r="P10" s="206"/>
      <c r="Q10" s="206"/>
      <c r="R10" s="206"/>
      <c r="S10" s="206"/>
      <c r="T10" s="206"/>
      <c r="U10" s="206"/>
      <c r="V10" s="206"/>
    </row>
    <row r="11" spans="1:22" s="15" customFormat="1" ht="18.75" x14ac:dyDescent="0.2">
      <c r="A11" s="253"/>
      <c r="B11" s="253"/>
      <c r="C11" s="253"/>
      <c r="D11" s="207"/>
      <c r="E11" s="207"/>
      <c r="F11" s="207"/>
      <c r="G11" s="207"/>
      <c r="H11" s="207"/>
      <c r="I11" s="206"/>
      <c r="J11" s="206"/>
      <c r="K11" s="206"/>
      <c r="L11" s="206"/>
      <c r="M11" s="206"/>
      <c r="N11" s="206"/>
      <c r="O11" s="206"/>
      <c r="P11" s="206"/>
      <c r="Q11" s="206"/>
      <c r="R11" s="206"/>
      <c r="S11" s="206"/>
      <c r="T11" s="206"/>
      <c r="U11" s="206"/>
      <c r="V11" s="206"/>
    </row>
    <row r="12" spans="1:22" s="15" customFormat="1" ht="18.75" x14ac:dyDescent="0.2">
      <c r="A12" s="436" t="s">
        <v>531</v>
      </c>
      <c r="B12" s="436"/>
      <c r="C12" s="436"/>
      <c r="D12" s="208"/>
      <c r="E12" s="208"/>
      <c r="F12" s="208"/>
      <c r="G12" s="208"/>
      <c r="H12" s="208"/>
      <c r="I12" s="206"/>
      <c r="J12" s="206"/>
      <c r="K12" s="206"/>
      <c r="L12" s="206"/>
      <c r="M12" s="206"/>
      <c r="N12" s="206"/>
      <c r="O12" s="206"/>
      <c r="P12" s="206"/>
      <c r="Q12" s="206"/>
      <c r="R12" s="206"/>
      <c r="S12" s="206"/>
      <c r="T12" s="206"/>
      <c r="U12" s="206"/>
      <c r="V12" s="206"/>
    </row>
    <row r="13" spans="1:22" s="15" customFormat="1" ht="18.75" x14ac:dyDescent="0.2">
      <c r="A13" s="431" t="s">
        <v>534</v>
      </c>
      <c r="B13" s="431"/>
      <c r="C13" s="431"/>
      <c r="D13" s="209"/>
      <c r="E13" s="209"/>
      <c r="F13" s="209"/>
      <c r="G13" s="209"/>
      <c r="H13" s="209"/>
      <c r="I13" s="206"/>
      <c r="J13" s="206"/>
      <c r="K13" s="206"/>
      <c r="L13" s="206"/>
      <c r="M13" s="206"/>
      <c r="N13" s="206"/>
      <c r="O13" s="206"/>
      <c r="P13" s="206"/>
      <c r="Q13" s="206"/>
      <c r="R13" s="206"/>
      <c r="S13" s="206"/>
      <c r="T13" s="206"/>
      <c r="U13" s="206"/>
      <c r="V13" s="206"/>
    </row>
    <row r="14" spans="1:22" s="210" customFormat="1" ht="15.75" customHeight="1" x14ac:dyDescent="0.2">
      <c r="A14" s="198"/>
      <c r="B14" s="198"/>
      <c r="C14" s="230"/>
      <c r="D14" s="198"/>
      <c r="E14" s="198"/>
      <c r="F14" s="198"/>
      <c r="G14" s="198"/>
      <c r="H14" s="198"/>
      <c r="I14" s="198"/>
      <c r="J14" s="198"/>
      <c r="K14" s="198"/>
      <c r="L14" s="198"/>
      <c r="M14" s="198"/>
      <c r="N14" s="198"/>
      <c r="O14" s="198"/>
      <c r="P14" s="198"/>
      <c r="Q14" s="198"/>
      <c r="R14" s="198"/>
      <c r="S14" s="198"/>
      <c r="T14" s="198"/>
      <c r="U14" s="198"/>
      <c r="V14" s="198"/>
    </row>
    <row r="15" spans="1:22" s="211" customFormat="1" ht="42" customHeight="1" x14ac:dyDescent="0.2">
      <c r="A15" s="437" t="s">
        <v>538</v>
      </c>
      <c r="B15" s="437"/>
      <c r="C15" s="437"/>
      <c r="D15" s="208"/>
      <c r="E15" s="208"/>
      <c r="F15" s="208"/>
      <c r="G15" s="208"/>
      <c r="H15" s="208"/>
      <c r="I15" s="208"/>
      <c r="J15" s="208"/>
      <c r="K15" s="208"/>
      <c r="L15" s="208"/>
      <c r="M15" s="208"/>
      <c r="N15" s="208"/>
      <c r="O15" s="208"/>
      <c r="P15" s="208"/>
      <c r="Q15" s="208"/>
      <c r="R15" s="208"/>
      <c r="S15" s="208"/>
      <c r="T15" s="208"/>
      <c r="U15" s="208"/>
      <c r="V15" s="208"/>
    </row>
    <row r="16" spans="1:22" s="211" customFormat="1" ht="15" customHeight="1" x14ac:dyDescent="0.2">
      <c r="A16" s="431" t="s">
        <v>535</v>
      </c>
      <c r="B16" s="431"/>
      <c r="C16" s="431"/>
      <c r="D16" s="209"/>
      <c r="E16" s="209"/>
      <c r="F16" s="209"/>
      <c r="G16" s="209"/>
      <c r="H16" s="209"/>
      <c r="I16" s="209"/>
      <c r="J16" s="209"/>
      <c r="K16" s="209"/>
      <c r="L16" s="209"/>
      <c r="M16" s="209"/>
      <c r="N16" s="209"/>
      <c r="O16" s="209"/>
      <c r="P16" s="209"/>
      <c r="Q16" s="209"/>
      <c r="R16" s="209"/>
      <c r="S16" s="209"/>
      <c r="T16" s="209"/>
      <c r="U16" s="209"/>
      <c r="V16" s="209"/>
    </row>
    <row r="17" spans="1:22" s="211" customFormat="1" ht="15" customHeight="1" x14ac:dyDescent="0.2">
      <c r="A17" s="212"/>
      <c r="B17" s="212"/>
      <c r="C17" s="212"/>
      <c r="D17" s="212"/>
      <c r="E17" s="212"/>
      <c r="F17" s="212"/>
      <c r="G17" s="212"/>
      <c r="H17" s="212"/>
      <c r="I17" s="212"/>
      <c r="J17" s="212"/>
      <c r="K17" s="212"/>
      <c r="L17" s="212"/>
      <c r="M17" s="212"/>
      <c r="N17" s="212"/>
      <c r="O17" s="212"/>
      <c r="P17" s="212"/>
      <c r="Q17" s="212"/>
      <c r="R17" s="212"/>
      <c r="S17" s="212"/>
    </row>
    <row r="18" spans="1:22" s="211" customFormat="1" ht="15" customHeight="1" x14ac:dyDescent="0.2">
      <c r="A18" s="432" t="s">
        <v>441</v>
      </c>
      <c r="B18" s="433"/>
      <c r="C18" s="433"/>
      <c r="D18" s="213"/>
      <c r="E18" s="213"/>
      <c r="F18" s="213"/>
      <c r="G18" s="213"/>
      <c r="H18" s="213"/>
      <c r="I18" s="213"/>
      <c r="J18" s="213"/>
      <c r="K18" s="213"/>
      <c r="L18" s="213"/>
      <c r="M18" s="213"/>
      <c r="N18" s="213"/>
      <c r="O18" s="213"/>
      <c r="P18" s="213"/>
      <c r="Q18" s="213"/>
      <c r="R18" s="213"/>
      <c r="S18" s="213"/>
      <c r="T18" s="213"/>
      <c r="U18" s="213"/>
      <c r="V18" s="213"/>
    </row>
    <row r="19" spans="1:22" s="211" customFormat="1" ht="15" customHeight="1" x14ac:dyDescent="0.2">
      <c r="A19" s="209"/>
      <c r="B19" s="209"/>
      <c r="C19" s="209"/>
      <c r="D19" s="209"/>
      <c r="E19" s="209"/>
      <c r="F19" s="209"/>
      <c r="G19" s="209"/>
      <c r="H19" s="209"/>
      <c r="I19" s="212"/>
      <c r="J19" s="212"/>
      <c r="K19" s="212"/>
      <c r="L19" s="212"/>
      <c r="M19" s="212"/>
      <c r="N19" s="212"/>
      <c r="O19" s="212"/>
      <c r="P19" s="212"/>
      <c r="Q19" s="212"/>
      <c r="R19" s="212"/>
      <c r="S19" s="212"/>
    </row>
    <row r="20" spans="1:22" s="211" customFormat="1" ht="39.75" customHeight="1" x14ac:dyDescent="0.2">
      <c r="A20" s="30" t="s">
        <v>2</v>
      </c>
      <c r="B20" s="214" t="s">
        <v>63</v>
      </c>
      <c r="C20" s="215" t="s">
        <v>62</v>
      </c>
      <c r="D20" s="216"/>
      <c r="E20" s="216"/>
      <c r="F20" s="216"/>
      <c r="G20" s="216"/>
      <c r="H20" s="216"/>
      <c r="I20" s="198"/>
      <c r="J20" s="198"/>
      <c r="K20" s="198"/>
      <c r="L20" s="198"/>
      <c r="M20" s="198"/>
      <c r="N20" s="198"/>
      <c r="O20" s="198"/>
      <c r="P20" s="198"/>
      <c r="Q20" s="198"/>
      <c r="R20" s="198"/>
      <c r="S20" s="198"/>
      <c r="T20" s="217"/>
      <c r="U20" s="217"/>
      <c r="V20" s="217"/>
    </row>
    <row r="21" spans="1:22" s="211" customFormat="1" ht="16.5" customHeight="1" x14ac:dyDescent="0.2">
      <c r="A21" s="215">
        <v>1</v>
      </c>
      <c r="B21" s="214">
        <v>2</v>
      </c>
      <c r="C21" s="215">
        <v>3</v>
      </c>
      <c r="D21" s="216"/>
      <c r="E21" s="216"/>
      <c r="F21" s="216"/>
      <c r="G21" s="216"/>
      <c r="H21" s="216"/>
      <c r="I21" s="198"/>
      <c r="J21" s="198"/>
      <c r="K21" s="198"/>
      <c r="L21" s="198"/>
      <c r="M21" s="198"/>
      <c r="N21" s="198"/>
      <c r="O21" s="198"/>
      <c r="P21" s="198"/>
      <c r="Q21" s="198"/>
      <c r="R21" s="198"/>
      <c r="S21" s="198"/>
      <c r="T21" s="217"/>
      <c r="U21" s="217"/>
      <c r="V21" s="217"/>
    </row>
    <row r="22" spans="1:22" s="211" customFormat="1" ht="39" customHeight="1" x14ac:dyDescent="0.2">
      <c r="A22" s="255" t="s">
        <v>61</v>
      </c>
      <c r="B22" s="254" t="s">
        <v>296</v>
      </c>
      <c r="C22" s="232" t="s">
        <v>495</v>
      </c>
      <c r="D22" s="216"/>
      <c r="E22" s="216"/>
      <c r="F22" s="216"/>
      <c r="G22" s="216"/>
      <c r="H22" s="216"/>
      <c r="I22" s="198"/>
      <c r="J22" s="198"/>
      <c r="K22" s="198"/>
      <c r="L22" s="198"/>
      <c r="M22" s="198"/>
      <c r="N22" s="198"/>
      <c r="O22" s="198"/>
      <c r="P22" s="198"/>
      <c r="Q22" s="198"/>
      <c r="R22" s="198"/>
      <c r="S22" s="198"/>
      <c r="T22" s="217"/>
      <c r="U22" s="217"/>
      <c r="V22" s="217"/>
    </row>
    <row r="23" spans="1:22" s="211" customFormat="1" ht="78.75" x14ac:dyDescent="0.2">
      <c r="A23" s="257" t="s">
        <v>60</v>
      </c>
      <c r="B23" s="256" t="s">
        <v>496</v>
      </c>
      <c r="C23" s="285" t="s">
        <v>566</v>
      </c>
      <c r="D23" s="216"/>
      <c r="E23" s="216"/>
      <c r="F23" s="216"/>
      <c r="G23" s="216"/>
      <c r="H23" s="216"/>
      <c r="I23" s="198"/>
      <c r="J23" s="198"/>
      <c r="K23" s="198"/>
      <c r="L23" s="198"/>
      <c r="M23" s="198"/>
      <c r="N23" s="198"/>
      <c r="O23" s="198"/>
      <c r="P23" s="198"/>
      <c r="Q23" s="198"/>
      <c r="R23" s="198"/>
      <c r="S23" s="198"/>
      <c r="T23" s="217"/>
      <c r="U23" s="217"/>
      <c r="V23" s="217"/>
    </row>
    <row r="24" spans="1:22" s="211" customFormat="1" ht="22.5" customHeight="1" x14ac:dyDescent="0.2">
      <c r="A24" s="427"/>
      <c r="B24" s="428"/>
      <c r="C24" s="429"/>
      <c r="D24" s="216"/>
      <c r="E24" s="216"/>
      <c r="F24" s="216"/>
      <c r="G24" s="216"/>
      <c r="H24" s="216"/>
      <c r="I24" s="198"/>
      <c r="J24" s="198"/>
      <c r="K24" s="198"/>
      <c r="L24" s="198"/>
      <c r="M24" s="198"/>
      <c r="N24" s="198"/>
      <c r="O24" s="198"/>
      <c r="P24" s="198"/>
      <c r="Q24" s="198"/>
      <c r="R24" s="198"/>
      <c r="S24" s="198"/>
      <c r="T24" s="217"/>
      <c r="U24" s="217"/>
      <c r="V24" s="217"/>
    </row>
    <row r="25" spans="1:22" s="211" customFormat="1" ht="58.5" customHeight="1" x14ac:dyDescent="0.2">
      <c r="A25" s="23" t="s">
        <v>59</v>
      </c>
      <c r="B25" s="100" t="s">
        <v>392</v>
      </c>
      <c r="C25" s="231" t="s">
        <v>499</v>
      </c>
      <c r="D25" s="216"/>
      <c r="E25" s="216"/>
      <c r="F25" s="216"/>
      <c r="G25" s="216"/>
      <c r="H25" s="198"/>
      <c r="I25" s="198"/>
      <c r="J25" s="198"/>
      <c r="K25" s="198"/>
      <c r="L25" s="198"/>
      <c r="M25" s="198"/>
      <c r="N25" s="198"/>
      <c r="O25" s="198"/>
      <c r="P25" s="198"/>
      <c r="Q25" s="198"/>
      <c r="R25" s="198"/>
      <c r="S25" s="217"/>
      <c r="T25" s="217"/>
      <c r="U25" s="217"/>
      <c r="V25" s="217"/>
    </row>
    <row r="26" spans="1:22" s="211" customFormat="1" ht="42.75" customHeight="1" x14ac:dyDescent="0.2">
      <c r="A26" s="23" t="s">
        <v>58</v>
      </c>
      <c r="B26" s="100" t="s">
        <v>71</v>
      </c>
      <c r="C26" s="30" t="s">
        <v>457</v>
      </c>
      <c r="D26" s="216"/>
      <c r="E26" s="216"/>
      <c r="F26" s="216"/>
      <c r="G26" s="216"/>
      <c r="H26" s="198"/>
      <c r="I26" s="198"/>
      <c r="J26" s="198"/>
      <c r="K26" s="198"/>
      <c r="L26" s="198"/>
      <c r="M26" s="198"/>
      <c r="N26" s="198"/>
      <c r="O26" s="198"/>
      <c r="P26" s="198"/>
      <c r="Q26" s="198"/>
      <c r="R26" s="198"/>
      <c r="S26" s="217"/>
      <c r="T26" s="217"/>
      <c r="U26" s="217"/>
      <c r="V26" s="217"/>
    </row>
    <row r="27" spans="1:22" s="211" customFormat="1" ht="51.75" customHeight="1" x14ac:dyDescent="0.2">
      <c r="A27" s="23" t="s">
        <v>56</v>
      </c>
      <c r="B27" s="100" t="s">
        <v>70</v>
      </c>
      <c r="C27" s="238" t="s">
        <v>567</v>
      </c>
      <c r="D27" s="216"/>
      <c r="E27" s="216"/>
      <c r="F27" s="216"/>
      <c r="G27" s="216"/>
      <c r="H27" s="198"/>
      <c r="I27" s="198"/>
      <c r="J27" s="198"/>
      <c r="K27" s="198"/>
      <c r="L27" s="198"/>
      <c r="M27" s="198"/>
      <c r="N27" s="198"/>
      <c r="O27" s="198"/>
      <c r="P27" s="198"/>
      <c r="Q27" s="198"/>
      <c r="R27" s="198"/>
      <c r="S27" s="217"/>
      <c r="T27" s="217"/>
      <c r="U27" s="217"/>
      <c r="V27" s="217"/>
    </row>
    <row r="28" spans="1:22" s="211" customFormat="1" ht="42.75" customHeight="1" x14ac:dyDescent="0.2">
      <c r="A28" s="23" t="s">
        <v>55</v>
      </c>
      <c r="B28" s="100" t="s">
        <v>393</v>
      </c>
      <c r="C28" s="30" t="s">
        <v>458</v>
      </c>
      <c r="D28" s="216"/>
      <c r="E28" s="216"/>
      <c r="F28" s="216"/>
      <c r="G28" s="216"/>
      <c r="H28" s="198"/>
      <c r="I28" s="198"/>
      <c r="J28" s="198"/>
      <c r="K28" s="198"/>
      <c r="L28" s="198"/>
      <c r="M28" s="198"/>
      <c r="N28" s="198"/>
      <c r="O28" s="198"/>
      <c r="P28" s="198"/>
      <c r="Q28" s="198"/>
      <c r="R28" s="198"/>
      <c r="S28" s="217"/>
      <c r="T28" s="217"/>
      <c r="U28" s="217"/>
      <c r="V28" s="217"/>
    </row>
    <row r="29" spans="1:22" s="211" customFormat="1" ht="51.75" customHeight="1" x14ac:dyDescent="0.2">
      <c r="A29" s="23" t="s">
        <v>53</v>
      </c>
      <c r="B29" s="100" t="s">
        <v>536</v>
      </c>
      <c r="C29" s="30" t="s">
        <v>458</v>
      </c>
      <c r="D29" s="216"/>
      <c r="E29" s="216"/>
      <c r="F29" s="216"/>
      <c r="G29" s="216"/>
      <c r="H29" s="198"/>
      <c r="I29" s="198"/>
      <c r="J29" s="198"/>
      <c r="K29" s="198"/>
      <c r="L29" s="198"/>
      <c r="M29" s="198"/>
      <c r="N29" s="198"/>
      <c r="O29" s="198"/>
      <c r="P29" s="198"/>
      <c r="Q29" s="198"/>
      <c r="R29" s="198"/>
      <c r="S29" s="217"/>
      <c r="T29" s="217"/>
      <c r="U29" s="217"/>
      <c r="V29" s="217"/>
    </row>
    <row r="30" spans="1:22" s="211" customFormat="1" ht="51.75" customHeight="1" x14ac:dyDescent="0.2">
      <c r="A30" s="23" t="s">
        <v>51</v>
      </c>
      <c r="B30" s="100" t="s">
        <v>394</v>
      </c>
      <c r="C30" s="30" t="s">
        <v>458</v>
      </c>
      <c r="D30" s="216"/>
      <c r="E30" s="216"/>
      <c r="F30" s="216"/>
      <c r="G30" s="216"/>
      <c r="H30" s="198"/>
      <c r="I30" s="198"/>
      <c r="J30" s="198"/>
      <c r="K30" s="198"/>
      <c r="L30" s="198"/>
      <c r="M30" s="198"/>
      <c r="N30" s="198"/>
      <c r="O30" s="198"/>
      <c r="P30" s="198"/>
      <c r="Q30" s="198"/>
      <c r="R30" s="198"/>
      <c r="S30" s="217"/>
      <c r="T30" s="217"/>
      <c r="U30" s="217"/>
      <c r="V30" s="217"/>
    </row>
    <row r="31" spans="1:22" s="211" customFormat="1" ht="51.75" customHeight="1" x14ac:dyDescent="0.2">
      <c r="A31" s="23" t="s">
        <v>69</v>
      </c>
      <c r="B31" s="100" t="s">
        <v>395</v>
      </c>
      <c r="C31" s="30" t="s">
        <v>458</v>
      </c>
      <c r="D31" s="216"/>
      <c r="E31" s="216"/>
      <c r="F31" s="216"/>
      <c r="G31" s="216"/>
      <c r="H31" s="198"/>
      <c r="I31" s="198"/>
      <c r="J31" s="198"/>
      <c r="K31" s="198"/>
      <c r="L31" s="198"/>
      <c r="M31" s="198"/>
      <c r="N31" s="198"/>
      <c r="O31" s="198"/>
      <c r="P31" s="198"/>
      <c r="Q31" s="198"/>
      <c r="R31" s="198"/>
      <c r="S31" s="217"/>
      <c r="T31" s="217"/>
      <c r="U31" s="217"/>
      <c r="V31" s="217"/>
    </row>
    <row r="32" spans="1:22" s="211" customFormat="1" ht="51.75" customHeight="1" x14ac:dyDescent="0.2">
      <c r="A32" s="23" t="s">
        <v>67</v>
      </c>
      <c r="B32" s="100" t="s">
        <v>396</v>
      </c>
      <c r="C32" s="30" t="s">
        <v>458</v>
      </c>
      <c r="D32" s="216"/>
      <c r="E32" s="216"/>
      <c r="F32" s="216"/>
      <c r="G32" s="216"/>
      <c r="H32" s="198"/>
      <c r="I32" s="198"/>
      <c r="J32" s="198"/>
      <c r="K32" s="198"/>
      <c r="L32" s="198"/>
      <c r="M32" s="198"/>
      <c r="N32" s="198"/>
      <c r="O32" s="198"/>
      <c r="P32" s="198"/>
      <c r="Q32" s="198"/>
      <c r="R32" s="198"/>
      <c r="S32" s="217"/>
      <c r="T32" s="217"/>
      <c r="U32" s="217"/>
      <c r="V32" s="217"/>
    </row>
    <row r="33" spans="1:22" s="211" customFormat="1" ht="101.25" customHeight="1" x14ac:dyDescent="0.2">
      <c r="A33" s="23" t="s">
        <v>66</v>
      </c>
      <c r="B33" s="100" t="s">
        <v>397</v>
      </c>
      <c r="C33" s="232" t="s">
        <v>509</v>
      </c>
      <c r="D33" s="216"/>
      <c r="E33" s="216"/>
      <c r="F33" s="216"/>
      <c r="G33" s="216"/>
      <c r="H33" s="198"/>
      <c r="I33" s="198"/>
      <c r="J33" s="198"/>
      <c r="K33" s="198"/>
      <c r="L33" s="198"/>
      <c r="M33" s="198"/>
      <c r="N33" s="198"/>
      <c r="O33" s="198"/>
      <c r="P33" s="198"/>
      <c r="Q33" s="198"/>
      <c r="R33" s="198"/>
      <c r="S33" s="217"/>
      <c r="T33" s="217"/>
      <c r="U33" s="217"/>
      <c r="V33" s="217"/>
    </row>
    <row r="34" spans="1:22" ht="111" customHeight="1" x14ac:dyDescent="0.25">
      <c r="A34" s="23" t="s">
        <v>410</v>
      </c>
      <c r="B34" s="100" t="s">
        <v>537</v>
      </c>
      <c r="C34" s="231" t="s">
        <v>509</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3" t="s">
        <v>400</v>
      </c>
      <c r="B35" s="100" t="s">
        <v>68</v>
      </c>
      <c r="C35" s="30" t="s">
        <v>497</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3" t="s">
        <v>411</v>
      </c>
      <c r="B36" s="100" t="s">
        <v>398</v>
      </c>
      <c r="C36" s="30" t="s">
        <v>458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3" t="s">
        <v>401</v>
      </c>
      <c r="B37" s="100" t="s">
        <v>399</v>
      </c>
      <c r="C37" s="30" t="s">
        <v>613</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3" t="s">
        <v>412</v>
      </c>
      <c r="B38" s="100" t="s">
        <v>226</v>
      </c>
      <c r="C38" s="30" t="s">
        <v>497</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427"/>
      <c r="B39" s="428"/>
      <c r="C39" s="429"/>
      <c r="D39" s="218"/>
      <c r="E39" s="218"/>
      <c r="F39" s="218"/>
      <c r="G39" s="218"/>
      <c r="H39" s="218"/>
      <c r="I39" s="218"/>
      <c r="J39" s="218"/>
      <c r="K39" s="218"/>
      <c r="L39" s="218"/>
      <c r="M39" s="218"/>
      <c r="N39" s="218"/>
      <c r="O39" s="218"/>
      <c r="P39" s="218"/>
      <c r="Q39" s="218"/>
      <c r="R39" s="218"/>
      <c r="S39" s="218"/>
      <c r="T39" s="218"/>
      <c r="U39" s="218"/>
      <c r="V39" s="218"/>
    </row>
    <row r="40" spans="1:22" ht="63" x14ac:dyDescent="0.25">
      <c r="A40" s="23" t="s">
        <v>402</v>
      </c>
      <c r="B40" s="100" t="s">
        <v>454</v>
      </c>
      <c r="C40" s="251" t="s">
        <v>573</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3" t="s">
        <v>413</v>
      </c>
      <c r="B41" s="100" t="s">
        <v>436</v>
      </c>
      <c r="C41" s="220" t="s">
        <v>498</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3" t="s">
        <v>403</v>
      </c>
      <c r="B42" s="100" t="s">
        <v>451</v>
      </c>
      <c r="C42" s="220" t="s">
        <v>498</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3" t="s">
        <v>416</v>
      </c>
      <c r="B43" s="100" t="s">
        <v>417</v>
      </c>
      <c r="C43" s="220" t="s">
        <v>499</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3" t="s">
        <v>404</v>
      </c>
      <c r="B44" s="100" t="s">
        <v>442</v>
      </c>
      <c r="C44" s="219" t="s">
        <v>499</v>
      </c>
      <c r="D44" s="218"/>
      <c r="F44" s="218"/>
      <c r="G44" s="218"/>
      <c r="H44" s="218"/>
      <c r="I44" s="218"/>
      <c r="J44" s="218"/>
      <c r="K44" s="218"/>
      <c r="L44" s="218"/>
      <c r="M44" s="218"/>
      <c r="N44" s="218"/>
      <c r="O44" s="218"/>
      <c r="P44" s="218"/>
      <c r="Q44" s="218"/>
      <c r="R44" s="218"/>
      <c r="S44" s="218"/>
      <c r="T44" s="218"/>
      <c r="U44" s="218"/>
      <c r="V44" s="218"/>
    </row>
    <row r="45" spans="1:22" ht="89.25" customHeight="1" x14ac:dyDescent="0.25">
      <c r="A45" s="23" t="s">
        <v>437</v>
      </c>
      <c r="B45" s="100" t="s">
        <v>443</v>
      </c>
      <c r="C45" s="220" t="s">
        <v>499</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3" t="s">
        <v>405</v>
      </c>
      <c r="B46" s="100" t="s">
        <v>444</v>
      </c>
      <c r="C46" s="383" t="s">
        <v>592</v>
      </c>
      <c r="D46" s="218"/>
      <c r="E46" s="229"/>
      <c r="F46" s="218"/>
      <c r="G46" s="218"/>
      <c r="H46" s="218"/>
      <c r="I46" s="218"/>
      <c r="J46" s="218"/>
      <c r="K46" s="218"/>
      <c r="L46" s="218"/>
      <c r="M46" s="218"/>
      <c r="N46" s="218"/>
      <c r="O46" s="218"/>
      <c r="P46" s="218"/>
      <c r="Q46" s="218"/>
      <c r="R46" s="218"/>
      <c r="S46" s="218"/>
      <c r="T46" s="218"/>
      <c r="U46" s="218"/>
      <c r="V46" s="218"/>
    </row>
    <row r="47" spans="1:22" ht="18.75" customHeight="1" x14ac:dyDescent="0.25">
      <c r="A47" s="427"/>
      <c r="B47" s="428"/>
      <c r="C47" s="429"/>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3" t="s">
        <v>438</v>
      </c>
      <c r="B48" s="100" t="s">
        <v>452</v>
      </c>
      <c r="C48" s="286" t="str">
        <f>CONCATENATE(ROUND('6.2. Паспорт фин осв ввод'!AC24,2)," млн рублей")</f>
        <v>0,16 млн рублей</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3" t="s">
        <v>406</v>
      </c>
      <c r="B49" s="100" t="s">
        <v>453</v>
      </c>
      <c r="C49" s="286" t="str">
        <f>CONCATENATE(ROUND('6.2. Паспорт фин осв ввод'!AC30,2)," млн рублей")</f>
        <v>3,56 млн рублей</v>
      </c>
      <c r="D49" s="218"/>
      <c r="E49" s="218"/>
      <c r="F49" s="218"/>
      <c r="G49" s="218"/>
      <c r="H49" s="218"/>
      <c r="I49" s="218"/>
      <c r="J49" s="218"/>
      <c r="K49" s="218"/>
      <c r="L49" s="218"/>
      <c r="M49" s="218"/>
      <c r="N49" s="218"/>
      <c r="O49" s="218"/>
      <c r="P49" s="218"/>
      <c r="Q49" s="218"/>
      <c r="R49" s="218"/>
      <c r="S49" s="218"/>
      <c r="T49" s="218"/>
      <c r="U49" s="218"/>
      <c r="V49" s="218"/>
    </row>
    <row r="50" spans="1:22" x14ac:dyDescent="0.25">
      <c r="A50" s="218"/>
      <c r="B50" s="218"/>
      <c r="C50" s="218"/>
      <c r="D50" s="218"/>
      <c r="E50" s="218"/>
      <c r="F50" s="218"/>
      <c r="G50" s="218"/>
      <c r="H50" s="218"/>
      <c r="I50" s="218"/>
      <c r="J50" s="218"/>
      <c r="K50" s="218"/>
      <c r="L50" s="218"/>
      <c r="M50" s="218"/>
      <c r="N50" s="218"/>
      <c r="O50" s="218"/>
      <c r="P50" s="218"/>
      <c r="Q50" s="218"/>
      <c r="R50" s="218"/>
      <c r="S50" s="218"/>
      <c r="T50" s="218"/>
      <c r="U50" s="218"/>
      <c r="V50" s="218"/>
    </row>
    <row r="51" spans="1:22" x14ac:dyDescent="0.25">
      <c r="A51" s="218"/>
      <c r="B51" s="218"/>
      <c r="C51" s="218"/>
      <c r="D51" s="218"/>
      <c r="E51" s="218"/>
      <c r="F51" s="218"/>
      <c r="G51" s="218"/>
      <c r="H51" s="218"/>
      <c r="I51" s="218"/>
      <c r="J51" s="218"/>
      <c r="K51" s="218"/>
      <c r="L51" s="218"/>
      <c r="M51" s="218"/>
      <c r="N51" s="218"/>
      <c r="O51" s="218"/>
      <c r="P51" s="218"/>
      <c r="Q51" s="218"/>
      <c r="R51" s="218"/>
      <c r="S51" s="218"/>
      <c r="T51" s="218"/>
      <c r="U51" s="218"/>
      <c r="V51" s="218"/>
    </row>
    <row r="52" spans="1:22" x14ac:dyDescent="0.25">
      <c r="A52" s="218"/>
      <c r="B52" s="218"/>
      <c r="C52" s="218"/>
      <c r="D52" s="218"/>
      <c r="E52" s="218"/>
      <c r="F52" s="218"/>
      <c r="G52" s="218"/>
      <c r="H52" s="218"/>
      <c r="I52" s="218"/>
      <c r="J52" s="218"/>
      <c r="K52" s="218"/>
      <c r="L52" s="218"/>
      <c r="M52" s="218"/>
      <c r="N52" s="218"/>
      <c r="O52" s="218"/>
      <c r="P52" s="218"/>
      <c r="Q52" s="218"/>
      <c r="R52" s="218"/>
      <c r="S52" s="218"/>
      <c r="T52" s="218"/>
      <c r="U52" s="218"/>
      <c r="V52" s="218"/>
    </row>
    <row r="53" spans="1:22" x14ac:dyDescent="0.25">
      <c r="A53" s="218"/>
      <c r="B53" s="218"/>
      <c r="C53" s="218"/>
      <c r="D53" s="218"/>
      <c r="E53" s="218"/>
      <c r="F53" s="218"/>
      <c r="G53" s="218"/>
      <c r="H53" s="218"/>
      <c r="I53" s="218"/>
      <c r="J53" s="218"/>
      <c r="K53" s="218"/>
      <c r="L53" s="218"/>
      <c r="M53" s="218"/>
      <c r="N53" s="218"/>
      <c r="O53" s="218"/>
      <c r="P53" s="218"/>
      <c r="Q53" s="218"/>
      <c r="R53" s="218"/>
      <c r="S53" s="218"/>
      <c r="T53" s="218"/>
      <c r="U53" s="218"/>
      <c r="V53" s="218"/>
    </row>
    <row r="54" spans="1:22" x14ac:dyDescent="0.25">
      <c r="A54" s="218"/>
      <c r="B54" s="218"/>
      <c r="C54" s="218"/>
      <c r="D54" s="218"/>
      <c r="E54" s="218"/>
      <c r="F54" s="218"/>
      <c r="G54" s="218"/>
      <c r="H54" s="218"/>
      <c r="I54" s="218"/>
      <c r="J54" s="218"/>
      <c r="K54" s="218"/>
      <c r="L54" s="218"/>
      <c r="M54" s="218"/>
      <c r="N54" s="218"/>
      <c r="O54" s="218"/>
      <c r="P54" s="218"/>
      <c r="Q54" s="218"/>
      <c r="R54" s="218"/>
      <c r="S54" s="218"/>
      <c r="T54" s="218"/>
      <c r="U54" s="218"/>
      <c r="V54" s="218"/>
    </row>
    <row r="55" spans="1:22" x14ac:dyDescent="0.25">
      <c r="A55" s="218"/>
      <c r="B55" s="218"/>
      <c r="C55" s="218"/>
      <c r="D55" s="218"/>
      <c r="E55" s="218"/>
      <c r="F55" s="218"/>
      <c r="G55" s="218"/>
      <c r="H55" s="218"/>
      <c r="I55" s="218"/>
      <c r="J55" s="218"/>
      <c r="K55" s="218"/>
      <c r="L55" s="218"/>
      <c r="M55" s="218"/>
      <c r="N55" s="218"/>
      <c r="O55" s="218"/>
      <c r="P55" s="218"/>
      <c r="Q55" s="218"/>
      <c r="R55" s="218"/>
      <c r="S55" s="218"/>
      <c r="T55" s="218"/>
      <c r="U55" s="218"/>
      <c r="V55" s="218"/>
    </row>
    <row r="56" spans="1:22" x14ac:dyDescent="0.25">
      <c r="A56" s="218"/>
      <c r="B56" s="218"/>
      <c r="C56" s="218"/>
      <c r="D56" s="218"/>
      <c r="E56" s="218"/>
      <c r="F56" s="218"/>
      <c r="G56" s="218"/>
      <c r="H56" s="218"/>
      <c r="I56" s="218"/>
      <c r="J56" s="218"/>
      <c r="K56" s="218"/>
      <c r="L56" s="218"/>
      <c r="M56" s="218"/>
      <c r="N56" s="218"/>
      <c r="O56" s="218"/>
      <c r="P56" s="218"/>
      <c r="Q56" s="218"/>
      <c r="R56" s="218"/>
      <c r="S56" s="218"/>
      <c r="T56" s="218"/>
      <c r="U56" s="218"/>
      <c r="V56" s="218"/>
    </row>
    <row r="57" spans="1:22" x14ac:dyDescent="0.25">
      <c r="A57" s="218"/>
      <c r="B57" s="218"/>
      <c r="C57" s="218"/>
      <c r="D57" s="218"/>
      <c r="E57" s="218"/>
      <c r="F57" s="218"/>
      <c r="G57" s="218"/>
      <c r="H57" s="218"/>
      <c r="I57" s="218"/>
      <c r="J57" s="218"/>
      <c r="K57" s="218"/>
      <c r="L57" s="218"/>
      <c r="M57" s="218"/>
      <c r="N57" s="218"/>
      <c r="O57" s="218"/>
      <c r="P57" s="218"/>
      <c r="Q57" s="218"/>
      <c r="R57" s="218"/>
      <c r="S57" s="218"/>
      <c r="T57" s="218"/>
      <c r="U57" s="218"/>
      <c r="V57" s="218"/>
    </row>
    <row r="58" spans="1:22" x14ac:dyDescent="0.25">
      <c r="A58" s="218"/>
      <c r="B58" s="218"/>
      <c r="C58" s="218"/>
      <c r="D58" s="218"/>
      <c r="E58" s="218"/>
      <c r="F58" s="218"/>
      <c r="G58" s="218"/>
      <c r="H58" s="218"/>
      <c r="I58" s="218"/>
      <c r="J58" s="218"/>
      <c r="K58" s="218"/>
      <c r="L58" s="218"/>
      <c r="M58" s="218"/>
      <c r="N58" s="218"/>
      <c r="O58" s="218"/>
      <c r="P58" s="218"/>
      <c r="Q58" s="218"/>
      <c r="R58" s="218"/>
      <c r="S58" s="218"/>
      <c r="T58" s="218"/>
      <c r="U58" s="218"/>
      <c r="V58" s="218"/>
    </row>
    <row r="59" spans="1:22" x14ac:dyDescent="0.25">
      <c r="A59" s="218"/>
      <c r="B59" s="218"/>
      <c r="C59" s="218"/>
      <c r="D59" s="218"/>
      <c r="E59" s="218"/>
      <c r="F59" s="218"/>
      <c r="G59" s="218"/>
      <c r="H59" s="218"/>
      <c r="I59" s="218"/>
      <c r="J59" s="218"/>
      <c r="K59" s="218"/>
      <c r="L59" s="218"/>
      <c r="M59" s="218"/>
      <c r="N59" s="218"/>
      <c r="O59" s="218"/>
      <c r="P59" s="218"/>
      <c r="Q59" s="218"/>
      <c r="R59" s="218"/>
      <c r="S59" s="218"/>
      <c r="T59" s="218"/>
      <c r="U59" s="218"/>
      <c r="V59" s="218"/>
    </row>
    <row r="60" spans="1:22" x14ac:dyDescent="0.25">
      <c r="A60" s="218"/>
      <c r="B60" s="218"/>
      <c r="C60" s="218"/>
      <c r="D60" s="218"/>
      <c r="E60" s="218"/>
      <c r="F60" s="218"/>
      <c r="G60" s="218"/>
      <c r="H60" s="218"/>
      <c r="I60" s="218"/>
      <c r="J60" s="218"/>
      <c r="K60" s="218"/>
      <c r="L60" s="218"/>
      <c r="M60" s="218"/>
      <c r="N60" s="218"/>
      <c r="O60" s="218"/>
      <c r="P60" s="218"/>
      <c r="Q60" s="218"/>
      <c r="R60" s="218"/>
      <c r="S60" s="218"/>
      <c r="T60" s="218"/>
      <c r="U60" s="218"/>
      <c r="V60" s="218"/>
    </row>
    <row r="61" spans="1:22" x14ac:dyDescent="0.25">
      <c r="A61" s="218"/>
      <c r="B61" s="218"/>
      <c r="C61" s="218"/>
      <c r="D61" s="218"/>
      <c r="E61" s="218"/>
      <c r="F61" s="218"/>
      <c r="G61" s="218"/>
      <c r="H61" s="218"/>
      <c r="I61" s="218"/>
      <c r="J61" s="218"/>
      <c r="K61" s="218"/>
      <c r="L61" s="218"/>
      <c r="M61" s="218"/>
      <c r="N61" s="218"/>
      <c r="O61" s="218"/>
      <c r="P61" s="218"/>
      <c r="Q61" s="218"/>
      <c r="R61" s="218"/>
      <c r="S61" s="218"/>
      <c r="T61" s="218"/>
      <c r="U61" s="218"/>
      <c r="V61" s="218"/>
    </row>
    <row r="62" spans="1:22" x14ac:dyDescent="0.25">
      <c r="A62" s="218"/>
      <c r="B62" s="218"/>
      <c r="C62" s="218"/>
      <c r="D62" s="218"/>
      <c r="E62" s="218"/>
      <c r="F62" s="218"/>
      <c r="G62" s="218"/>
      <c r="H62" s="218"/>
      <c r="I62" s="218"/>
      <c r="J62" s="218"/>
      <c r="K62" s="218"/>
      <c r="L62" s="218"/>
      <c r="M62" s="218"/>
      <c r="N62" s="218"/>
      <c r="O62" s="218"/>
      <c r="P62" s="218"/>
      <c r="Q62" s="218"/>
      <c r="R62" s="218"/>
      <c r="S62" s="218"/>
      <c r="T62" s="218"/>
      <c r="U62" s="218"/>
      <c r="V62" s="218"/>
    </row>
    <row r="63" spans="1:22" x14ac:dyDescent="0.25">
      <c r="A63" s="218"/>
      <c r="B63" s="218"/>
      <c r="C63" s="218"/>
      <c r="D63" s="218"/>
      <c r="E63" s="218"/>
      <c r="F63" s="218"/>
      <c r="G63" s="218"/>
      <c r="H63" s="218"/>
      <c r="I63" s="218"/>
      <c r="J63" s="218"/>
      <c r="K63" s="218"/>
      <c r="L63" s="218"/>
      <c r="M63" s="218"/>
      <c r="N63" s="218"/>
      <c r="O63" s="218"/>
      <c r="P63" s="218"/>
      <c r="Q63" s="218"/>
      <c r="R63" s="218"/>
      <c r="S63" s="218"/>
      <c r="T63" s="218"/>
      <c r="U63" s="218"/>
      <c r="V63" s="218"/>
    </row>
    <row r="64" spans="1:22" x14ac:dyDescent="0.25">
      <c r="A64" s="218"/>
      <c r="B64" s="218"/>
      <c r="C64" s="218"/>
      <c r="D64" s="218"/>
      <c r="E64" s="218"/>
      <c r="F64" s="218"/>
      <c r="G64" s="218"/>
      <c r="H64" s="218"/>
      <c r="I64" s="218"/>
      <c r="J64" s="218"/>
      <c r="K64" s="218"/>
      <c r="L64" s="218"/>
      <c r="M64" s="218"/>
      <c r="N64" s="218"/>
      <c r="O64" s="218"/>
      <c r="P64" s="218"/>
      <c r="Q64" s="218"/>
      <c r="R64" s="218"/>
      <c r="S64" s="218"/>
      <c r="T64" s="218"/>
      <c r="U64" s="218"/>
      <c r="V64" s="218"/>
    </row>
    <row r="65" spans="1:22" x14ac:dyDescent="0.25">
      <c r="A65" s="218"/>
      <c r="B65" s="218"/>
      <c r="C65" s="218"/>
      <c r="D65" s="218"/>
      <c r="E65" s="218"/>
      <c r="F65" s="218"/>
      <c r="G65" s="218"/>
      <c r="H65" s="218"/>
      <c r="I65" s="218"/>
      <c r="J65" s="218"/>
      <c r="K65" s="218"/>
      <c r="L65" s="218"/>
      <c r="M65" s="218"/>
      <c r="N65" s="218"/>
      <c r="O65" s="218"/>
      <c r="P65" s="218"/>
      <c r="Q65" s="218"/>
      <c r="R65" s="218"/>
      <c r="S65" s="218"/>
      <c r="T65" s="218"/>
      <c r="U65" s="218"/>
      <c r="V65" s="218"/>
    </row>
    <row r="66" spans="1:22" x14ac:dyDescent="0.25">
      <c r="A66" s="218"/>
      <c r="B66" s="218"/>
      <c r="C66" s="218"/>
      <c r="D66" s="218"/>
      <c r="E66" s="218"/>
      <c r="F66" s="218"/>
      <c r="G66" s="218"/>
      <c r="H66" s="218"/>
      <c r="I66" s="218"/>
      <c r="J66" s="218"/>
      <c r="K66" s="218"/>
      <c r="L66" s="218"/>
      <c r="M66" s="218"/>
      <c r="N66" s="218"/>
      <c r="O66" s="218"/>
      <c r="P66" s="218"/>
      <c r="Q66" s="218"/>
      <c r="R66" s="218"/>
      <c r="S66" s="218"/>
      <c r="T66" s="218"/>
      <c r="U66" s="218"/>
      <c r="V66" s="218"/>
    </row>
    <row r="67" spans="1:22" x14ac:dyDescent="0.25">
      <c r="A67" s="218"/>
      <c r="B67" s="218"/>
      <c r="C67" s="218"/>
      <c r="D67" s="218"/>
      <c r="E67" s="218"/>
      <c r="F67" s="218"/>
      <c r="G67" s="218"/>
      <c r="H67" s="218"/>
      <c r="I67" s="218"/>
      <c r="J67" s="218"/>
      <c r="K67" s="218"/>
      <c r="L67" s="218"/>
      <c r="M67" s="218"/>
      <c r="N67" s="218"/>
      <c r="O67" s="218"/>
      <c r="P67" s="218"/>
      <c r="Q67" s="218"/>
      <c r="R67" s="218"/>
      <c r="S67" s="218"/>
      <c r="T67" s="218"/>
      <c r="U67" s="218"/>
      <c r="V67" s="218"/>
    </row>
    <row r="68" spans="1:22" x14ac:dyDescent="0.25">
      <c r="A68" s="218"/>
      <c r="B68" s="218"/>
      <c r="C68" s="218"/>
      <c r="D68" s="218"/>
      <c r="E68" s="218"/>
      <c r="F68" s="218"/>
      <c r="G68" s="218"/>
      <c r="H68" s="218"/>
      <c r="I68" s="218"/>
      <c r="J68" s="218"/>
      <c r="K68" s="218"/>
      <c r="L68" s="218"/>
      <c r="M68" s="218"/>
      <c r="N68" s="218"/>
      <c r="O68" s="218"/>
      <c r="P68" s="218"/>
      <c r="Q68" s="218"/>
      <c r="R68" s="218"/>
      <c r="S68" s="218"/>
      <c r="T68" s="218"/>
      <c r="U68" s="218"/>
      <c r="V68" s="218"/>
    </row>
    <row r="69" spans="1:22" x14ac:dyDescent="0.25">
      <c r="A69" s="218"/>
      <c r="B69" s="218"/>
      <c r="C69" s="218"/>
      <c r="D69" s="218"/>
      <c r="E69" s="218"/>
      <c r="F69" s="218"/>
      <c r="G69" s="218"/>
      <c r="H69" s="218"/>
      <c r="I69" s="218"/>
      <c r="J69" s="218"/>
      <c r="K69" s="218"/>
      <c r="L69" s="218"/>
      <c r="M69" s="218"/>
      <c r="N69" s="218"/>
      <c r="O69" s="218"/>
      <c r="P69" s="218"/>
      <c r="Q69" s="218"/>
      <c r="R69" s="218"/>
      <c r="S69" s="218"/>
      <c r="T69" s="218"/>
      <c r="U69" s="218"/>
      <c r="V69" s="218"/>
    </row>
    <row r="70" spans="1:22" x14ac:dyDescent="0.25">
      <c r="A70" s="218"/>
      <c r="B70" s="218"/>
      <c r="C70" s="218"/>
      <c r="D70" s="218"/>
      <c r="E70" s="218"/>
      <c r="F70" s="218"/>
      <c r="G70" s="218"/>
      <c r="H70" s="218"/>
      <c r="I70" s="218"/>
      <c r="J70" s="218"/>
      <c r="K70" s="218"/>
      <c r="L70" s="218"/>
      <c r="M70" s="218"/>
      <c r="N70" s="218"/>
      <c r="O70" s="218"/>
      <c r="P70" s="218"/>
      <c r="Q70" s="218"/>
      <c r="R70" s="218"/>
      <c r="S70" s="218"/>
      <c r="T70" s="218"/>
      <c r="U70" s="218"/>
      <c r="V70" s="218"/>
    </row>
    <row r="71" spans="1:22" x14ac:dyDescent="0.25">
      <c r="A71" s="218"/>
      <c r="B71" s="218"/>
      <c r="C71" s="218"/>
      <c r="D71" s="218"/>
      <c r="E71" s="218"/>
      <c r="F71" s="218"/>
      <c r="G71" s="218"/>
      <c r="H71" s="218"/>
      <c r="I71" s="218"/>
      <c r="J71" s="218"/>
      <c r="K71" s="218"/>
      <c r="L71" s="218"/>
      <c r="M71" s="218"/>
      <c r="N71" s="218"/>
      <c r="O71" s="218"/>
      <c r="P71" s="218"/>
      <c r="Q71" s="218"/>
      <c r="R71" s="218"/>
      <c r="S71" s="218"/>
      <c r="T71" s="218"/>
      <c r="U71" s="218"/>
      <c r="V71" s="218"/>
    </row>
    <row r="72" spans="1:22" x14ac:dyDescent="0.25">
      <c r="A72" s="218"/>
      <c r="B72" s="218"/>
      <c r="C72" s="218"/>
      <c r="D72" s="218"/>
      <c r="E72" s="218"/>
      <c r="F72" s="218"/>
      <c r="G72" s="218"/>
      <c r="H72" s="218"/>
      <c r="I72" s="218"/>
      <c r="J72" s="218"/>
      <c r="K72" s="218"/>
      <c r="L72" s="218"/>
      <c r="M72" s="218"/>
      <c r="N72" s="218"/>
      <c r="O72" s="218"/>
      <c r="P72" s="218"/>
      <c r="Q72" s="218"/>
      <c r="R72" s="218"/>
      <c r="S72" s="218"/>
      <c r="T72" s="218"/>
      <c r="U72" s="218"/>
      <c r="V72" s="218"/>
    </row>
    <row r="73" spans="1:22" x14ac:dyDescent="0.25">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22" x14ac:dyDescent="0.25">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22" x14ac:dyDescent="0.25">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22" x14ac:dyDescent="0.25">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22" x14ac:dyDescent="0.25">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22" x14ac:dyDescent="0.25">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22" x14ac:dyDescent="0.25">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22" x14ac:dyDescent="0.25">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x14ac:dyDescent="0.25">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x14ac:dyDescent="0.25">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x14ac:dyDescent="0.25">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x14ac:dyDescent="0.25">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x14ac:dyDescent="0.25">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x14ac:dyDescent="0.25">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x14ac:dyDescent="0.25">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x14ac:dyDescent="0.25">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x14ac:dyDescent="0.25">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x14ac:dyDescent="0.25">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x14ac:dyDescent="0.25">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x14ac:dyDescent="0.25">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x14ac:dyDescent="0.25">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x14ac:dyDescent="0.25">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x14ac:dyDescent="0.25">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x14ac:dyDescent="0.25">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x14ac:dyDescent="0.25">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x14ac:dyDescent="0.25">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x14ac:dyDescent="0.25">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x14ac:dyDescent="0.25">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25">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25">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25">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25">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25">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25">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25">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25">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25">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25">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25">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25">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25">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25">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25">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25">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25">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25">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25">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25">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25">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25">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25">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25">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25">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25">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25">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25">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25">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25">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25">
      <c r="A131" s="218"/>
      <c r="B131" s="218"/>
      <c r="C131" s="218"/>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25">
      <c r="A132" s="218"/>
      <c r="B132" s="218"/>
      <c r="C132" s="218"/>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25">
      <c r="A133" s="218"/>
      <c r="B133" s="218"/>
      <c r="C133" s="218"/>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25">
      <c r="A134" s="218"/>
      <c r="B134" s="218"/>
      <c r="C134" s="218"/>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25">
      <c r="A135" s="218"/>
      <c r="B135" s="218"/>
      <c r="C135" s="218"/>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25">
      <c r="A136" s="218"/>
      <c r="B136" s="218"/>
      <c r="C136" s="218"/>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25">
      <c r="A137" s="218"/>
      <c r="B137" s="218"/>
      <c r="C137" s="218"/>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25">
      <c r="A138" s="218"/>
      <c r="B138" s="218"/>
      <c r="C138" s="218"/>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25">
      <c r="A139" s="218"/>
      <c r="B139" s="218"/>
      <c r="C139" s="218"/>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25">
      <c r="A140" s="218"/>
      <c r="B140" s="218"/>
      <c r="C140" s="218"/>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25">
      <c r="A141" s="218"/>
      <c r="B141" s="218"/>
      <c r="C141" s="218"/>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25">
      <c r="A142" s="218"/>
      <c r="B142" s="218"/>
      <c r="C142" s="218"/>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25">
      <c r="A143" s="218"/>
      <c r="B143" s="218"/>
      <c r="C143" s="218"/>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25">
      <c r="A144" s="218"/>
      <c r="B144" s="218"/>
      <c r="C144" s="218"/>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25">
      <c r="A145" s="218"/>
      <c r="B145" s="218"/>
      <c r="C145" s="218"/>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25">
      <c r="A146" s="218"/>
      <c r="B146" s="218"/>
      <c r="C146" s="218"/>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25">
      <c r="A147" s="218"/>
      <c r="B147" s="218"/>
      <c r="C147" s="218"/>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25">
      <c r="A148" s="218"/>
      <c r="B148" s="218"/>
      <c r="C148" s="218"/>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25">
      <c r="A149" s="218"/>
      <c r="B149" s="218"/>
      <c r="C149" s="218"/>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25">
      <c r="A150" s="218"/>
      <c r="B150" s="218"/>
      <c r="C150" s="218"/>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25">
      <c r="A151" s="218"/>
      <c r="B151" s="218"/>
      <c r="C151" s="218"/>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25">
      <c r="A152" s="218"/>
      <c r="B152" s="218"/>
      <c r="C152" s="218"/>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25">
      <c r="A153" s="218"/>
      <c r="B153" s="218"/>
      <c r="C153" s="218"/>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25">
      <c r="A154" s="218"/>
      <c r="B154" s="218"/>
      <c r="C154" s="218"/>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25">
      <c r="A155" s="218"/>
      <c r="B155" s="218"/>
      <c r="C155" s="218"/>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25">
      <c r="A156" s="218"/>
      <c r="B156" s="218"/>
      <c r="C156" s="218"/>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25">
      <c r="A157" s="218"/>
      <c r="B157" s="218"/>
      <c r="C157" s="218"/>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25">
      <c r="A158" s="218"/>
      <c r="B158" s="218"/>
      <c r="C158" s="218"/>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25">
      <c r="A159" s="218"/>
      <c r="B159" s="218"/>
      <c r="C159" s="218"/>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25">
      <c r="A160" s="218"/>
      <c r="B160" s="218"/>
      <c r="C160" s="218"/>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25">
      <c r="A161" s="218"/>
      <c r="B161" s="218"/>
      <c r="C161" s="218"/>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25">
      <c r="A162" s="218"/>
      <c r="B162" s="218"/>
      <c r="C162" s="218"/>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25">
      <c r="A163" s="218"/>
      <c r="B163" s="218"/>
      <c r="C163" s="218"/>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25">
      <c r="A164" s="218"/>
      <c r="B164" s="218"/>
      <c r="C164" s="218"/>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25">
      <c r="A165" s="218"/>
      <c r="B165" s="218"/>
      <c r="C165" s="218"/>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25">
      <c r="A166" s="218"/>
      <c r="B166" s="218"/>
      <c r="C166" s="218"/>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25">
      <c r="A167" s="218"/>
      <c r="B167" s="218"/>
      <c r="C167" s="218"/>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25">
      <c r="A168" s="218"/>
      <c r="B168" s="218"/>
      <c r="C168" s="218"/>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25">
      <c r="A169" s="218"/>
      <c r="B169" s="218"/>
      <c r="C169" s="218"/>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25">
      <c r="A170" s="218"/>
      <c r="B170" s="218"/>
      <c r="C170" s="218"/>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25">
      <c r="A171" s="218"/>
      <c r="B171" s="218"/>
      <c r="C171" s="218"/>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25">
      <c r="A172" s="218"/>
      <c r="B172" s="218"/>
      <c r="C172" s="218"/>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25">
      <c r="A173" s="218"/>
      <c r="B173" s="218"/>
      <c r="C173" s="218"/>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25">
      <c r="A174" s="218"/>
      <c r="B174" s="218"/>
      <c r="C174" s="218"/>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25">
      <c r="A175" s="218"/>
      <c r="B175" s="218"/>
      <c r="C175" s="218"/>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25">
      <c r="A176" s="218"/>
      <c r="B176" s="218"/>
      <c r="C176" s="218"/>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25">
      <c r="A177" s="218"/>
      <c r="B177" s="218"/>
      <c r="C177" s="218"/>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25">
      <c r="A178" s="218"/>
      <c r="B178" s="218"/>
      <c r="C178" s="218"/>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25">
      <c r="A179" s="218"/>
      <c r="B179" s="218"/>
      <c r="C179" s="218"/>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25">
      <c r="A180" s="218"/>
      <c r="B180" s="218"/>
      <c r="C180" s="218"/>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25">
      <c r="A181" s="218"/>
      <c r="B181" s="218"/>
      <c r="C181" s="218"/>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25">
      <c r="A182" s="218"/>
      <c r="B182" s="218"/>
      <c r="C182" s="218"/>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25">
      <c r="A183" s="218"/>
      <c r="B183" s="218"/>
      <c r="C183" s="218"/>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25">
      <c r="A184" s="218"/>
      <c r="B184" s="218"/>
      <c r="C184" s="218"/>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25">
      <c r="A185" s="218"/>
      <c r="B185" s="218"/>
      <c r="C185" s="218"/>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25">
      <c r="A186" s="218"/>
      <c r="B186" s="218"/>
      <c r="C186" s="218"/>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25">
      <c r="A187" s="218"/>
      <c r="B187" s="218"/>
      <c r="C187" s="218"/>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25">
      <c r="A188" s="218"/>
      <c r="B188" s="218"/>
      <c r="C188" s="218"/>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25">
      <c r="A189" s="218"/>
      <c r="B189" s="218"/>
      <c r="C189" s="218"/>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25">
      <c r="A190" s="218"/>
      <c r="B190" s="218"/>
      <c r="C190" s="218"/>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25">
      <c r="A191" s="218"/>
      <c r="B191" s="218"/>
      <c r="C191" s="218"/>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25">
      <c r="A192" s="218"/>
      <c r="B192" s="218"/>
      <c r="C192" s="218"/>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25">
      <c r="A193" s="218"/>
      <c r="B193" s="218"/>
      <c r="C193" s="218"/>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25">
      <c r="A194" s="218"/>
      <c r="B194" s="218"/>
      <c r="C194" s="218"/>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25">
      <c r="A195" s="218"/>
      <c r="B195" s="218"/>
      <c r="C195" s="218"/>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25">
      <c r="A196" s="218"/>
      <c r="B196" s="218"/>
      <c r="C196" s="218"/>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25">
      <c r="A197" s="218"/>
      <c r="B197" s="218"/>
      <c r="C197" s="218"/>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25">
      <c r="A198" s="218"/>
      <c r="B198" s="218"/>
      <c r="C198" s="218"/>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25">
      <c r="A199" s="218"/>
      <c r="B199" s="218"/>
      <c r="C199" s="218"/>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25">
      <c r="A200" s="218"/>
      <c r="B200" s="218"/>
      <c r="C200" s="218"/>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25">
      <c r="A201" s="218"/>
      <c r="B201" s="218"/>
      <c r="C201" s="218"/>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25">
      <c r="A202" s="218"/>
      <c r="B202" s="218"/>
      <c r="C202" s="218"/>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25">
      <c r="A203" s="218"/>
      <c r="B203" s="218"/>
      <c r="C203" s="218"/>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25">
      <c r="A204" s="218"/>
      <c r="B204" s="218"/>
      <c r="C204" s="218"/>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25">
      <c r="A205" s="218"/>
      <c r="B205" s="218"/>
      <c r="C205" s="218"/>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25">
      <c r="A206" s="218"/>
      <c r="B206" s="218"/>
      <c r="C206" s="218"/>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25">
      <c r="A207" s="218"/>
      <c r="B207" s="218"/>
      <c r="C207" s="218"/>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25">
      <c r="A208" s="218"/>
      <c r="B208" s="218"/>
      <c r="C208" s="218"/>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25">
      <c r="A209" s="218"/>
      <c r="B209" s="218"/>
      <c r="C209" s="218"/>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25">
      <c r="A210" s="218"/>
      <c r="B210" s="218"/>
      <c r="C210" s="218"/>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25">
      <c r="A211" s="218"/>
      <c r="B211" s="218"/>
      <c r="C211" s="218"/>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25">
      <c r="A212" s="218"/>
      <c r="B212" s="218"/>
      <c r="C212" s="218"/>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25">
      <c r="A213" s="218"/>
      <c r="B213" s="218"/>
      <c r="C213" s="218"/>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25">
      <c r="A214" s="218"/>
      <c r="B214" s="218"/>
      <c r="C214" s="218"/>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25">
      <c r="A215" s="218"/>
      <c r="B215" s="218"/>
      <c r="C215" s="218"/>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25">
      <c r="A216" s="218"/>
      <c r="B216" s="218"/>
      <c r="C216" s="218"/>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25">
      <c r="A217" s="218"/>
      <c r="B217" s="218"/>
      <c r="C217" s="218"/>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25">
      <c r="A218" s="218"/>
      <c r="B218" s="218"/>
      <c r="C218" s="218"/>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25">
      <c r="A219" s="218"/>
      <c r="B219" s="218"/>
      <c r="C219" s="218"/>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25">
      <c r="A220" s="218"/>
      <c r="B220" s="218"/>
      <c r="C220" s="218"/>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25">
      <c r="A221" s="218"/>
      <c r="B221" s="218"/>
      <c r="C221" s="218"/>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25">
      <c r="A222" s="218"/>
      <c r="B222" s="218"/>
      <c r="C222" s="218"/>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25">
      <c r="A223" s="218"/>
      <c r="B223" s="218"/>
      <c r="C223" s="218"/>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25">
      <c r="A224" s="218"/>
      <c r="B224" s="218"/>
      <c r="C224" s="218"/>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25">
      <c r="A225" s="218"/>
      <c r="B225" s="218"/>
      <c r="C225" s="218"/>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25">
      <c r="A226" s="218"/>
      <c r="B226" s="218"/>
      <c r="C226" s="218"/>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25">
      <c r="A227" s="218"/>
      <c r="B227" s="218"/>
      <c r="C227" s="218"/>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25">
      <c r="A228" s="218"/>
      <c r="B228" s="218"/>
      <c r="C228" s="218"/>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25">
      <c r="A229" s="218"/>
      <c r="B229" s="218"/>
      <c r="C229" s="218"/>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25">
      <c r="A230" s="218"/>
      <c r="B230" s="218"/>
      <c r="C230" s="218"/>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25">
      <c r="A231" s="218"/>
      <c r="B231" s="218"/>
      <c r="C231" s="218"/>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25">
      <c r="A232" s="218"/>
      <c r="B232" s="218"/>
      <c r="C232" s="218"/>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25">
      <c r="A233" s="218"/>
      <c r="B233" s="218"/>
      <c r="C233" s="218"/>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25">
      <c r="A234" s="218"/>
      <c r="B234" s="218"/>
      <c r="C234" s="218"/>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25">
      <c r="A235" s="218"/>
      <c r="B235" s="218"/>
      <c r="C235" s="218"/>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25">
      <c r="A236" s="218"/>
      <c r="B236" s="218"/>
      <c r="C236" s="218"/>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25">
      <c r="A237" s="218"/>
      <c r="B237" s="218"/>
      <c r="C237" s="218"/>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25">
      <c r="A238" s="218"/>
      <c r="B238" s="218"/>
      <c r="C238" s="218"/>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25">
      <c r="A239" s="218"/>
      <c r="B239" s="218"/>
      <c r="C239" s="218"/>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25">
      <c r="A240" s="218"/>
      <c r="B240" s="218"/>
      <c r="C240" s="218"/>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25">
      <c r="A241" s="218"/>
      <c r="B241" s="218"/>
      <c r="C241" s="218"/>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25">
      <c r="A242" s="218"/>
      <c r="B242" s="218"/>
      <c r="C242" s="218"/>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25">
      <c r="A243" s="218"/>
      <c r="B243" s="218"/>
      <c r="C243" s="218"/>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25">
      <c r="A244" s="218"/>
      <c r="B244" s="218"/>
      <c r="C244" s="218"/>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25">
      <c r="A245" s="218"/>
      <c r="B245" s="218"/>
      <c r="C245" s="218"/>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25">
      <c r="A246" s="218"/>
      <c r="B246" s="218"/>
      <c r="C246" s="218"/>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25">
      <c r="A247" s="218"/>
      <c r="B247" s="218"/>
      <c r="C247" s="218"/>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25">
      <c r="A248" s="218"/>
      <c r="B248" s="218"/>
      <c r="C248" s="218"/>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25">
      <c r="A249" s="218"/>
      <c r="B249" s="218"/>
      <c r="C249" s="218"/>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25">
      <c r="A250" s="218"/>
      <c r="B250" s="218"/>
      <c r="C250" s="218"/>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25">
      <c r="A251" s="218"/>
      <c r="B251" s="218"/>
      <c r="C251" s="218"/>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25">
      <c r="A252" s="218"/>
      <c r="B252" s="218"/>
      <c r="C252" s="218"/>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25">
      <c r="A253" s="218"/>
      <c r="B253" s="218"/>
      <c r="C253" s="218"/>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25">
      <c r="A254" s="218"/>
      <c r="B254" s="218"/>
      <c r="C254" s="218"/>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25">
      <c r="A255" s="218"/>
      <c r="B255" s="218"/>
      <c r="C255" s="218"/>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25">
      <c r="A256" s="218"/>
      <c r="B256" s="218"/>
      <c r="C256" s="218"/>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25">
      <c r="A257" s="218"/>
      <c r="B257" s="218"/>
      <c r="C257" s="218"/>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25">
      <c r="A258" s="218"/>
      <c r="B258" s="218"/>
      <c r="C258" s="218"/>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25">
      <c r="A259" s="218"/>
      <c r="B259" s="218"/>
      <c r="C259" s="218"/>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25">
      <c r="A260" s="218"/>
      <c r="B260" s="218"/>
      <c r="C260" s="218"/>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25">
      <c r="A261" s="218"/>
      <c r="B261" s="218"/>
      <c r="C261" s="218"/>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25">
      <c r="A262" s="218"/>
      <c r="B262" s="218"/>
      <c r="C262" s="218"/>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25">
      <c r="A263" s="218"/>
      <c r="B263" s="218"/>
      <c r="C263" s="218"/>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25">
      <c r="A264" s="218"/>
      <c r="B264" s="218"/>
      <c r="C264" s="218"/>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25">
      <c r="A265" s="218"/>
      <c r="B265" s="218"/>
      <c r="C265" s="218"/>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25">
      <c r="A266" s="218"/>
      <c r="B266" s="218"/>
      <c r="C266" s="218"/>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25">
      <c r="A267" s="218"/>
      <c r="B267" s="218"/>
      <c r="C267" s="218"/>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25">
      <c r="A268" s="218"/>
      <c r="B268" s="218"/>
      <c r="C268" s="218"/>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25">
      <c r="A269" s="218"/>
      <c r="B269" s="218"/>
      <c r="C269" s="218"/>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25">
      <c r="A270" s="218"/>
      <c r="B270" s="218"/>
      <c r="C270" s="218"/>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25">
      <c r="A271" s="218"/>
      <c r="B271" s="218"/>
      <c r="C271" s="218"/>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25">
      <c r="A272" s="218"/>
      <c r="B272" s="218"/>
      <c r="C272" s="218"/>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25">
      <c r="A273" s="218"/>
      <c r="B273" s="218"/>
      <c r="C273" s="218"/>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25">
      <c r="A274" s="218"/>
      <c r="B274" s="218"/>
      <c r="C274" s="218"/>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25">
      <c r="A275" s="218"/>
      <c r="B275" s="218"/>
      <c r="C275" s="218"/>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25">
      <c r="A276" s="218"/>
      <c r="B276" s="218"/>
      <c r="C276" s="218"/>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25">
      <c r="A277" s="218"/>
      <c r="B277" s="218"/>
      <c r="C277" s="218"/>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25">
      <c r="A278" s="218"/>
      <c r="B278" s="218"/>
      <c r="C278" s="218"/>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25">
      <c r="A279" s="218"/>
      <c r="B279" s="218"/>
      <c r="C279" s="218"/>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25">
      <c r="A280" s="218"/>
      <c r="B280" s="218"/>
      <c r="C280" s="218"/>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25">
      <c r="A281" s="218"/>
      <c r="B281" s="218"/>
      <c r="C281" s="218"/>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25">
      <c r="A282" s="218"/>
      <c r="B282" s="218"/>
      <c r="C282" s="218"/>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25">
      <c r="A283" s="218"/>
      <c r="B283" s="218"/>
      <c r="C283" s="218"/>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25">
      <c r="A284" s="218"/>
      <c r="B284" s="218"/>
      <c r="C284" s="218"/>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25">
      <c r="A285" s="218"/>
      <c r="B285" s="218"/>
      <c r="C285" s="218"/>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25">
      <c r="A286" s="218"/>
      <c r="B286" s="218"/>
      <c r="C286" s="218"/>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25">
      <c r="A287" s="218"/>
      <c r="B287" s="218"/>
      <c r="C287" s="218"/>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25">
      <c r="A288" s="218"/>
      <c r="B288" s="218"/>
      <c r="C288" s="218"/>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25">
      <c r="A289" s="218"/>
      <c r="B289" s="218"/>
      <c r="C289" s="218"/>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25">
      <c r="A290" s="218"/>
      <c r="B290" s="218"/>
      <c r="C290" s="218"/>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25">
      <c r="A291" s="218"/>
      <c r="B291" s="218"/>
      <c r="C291" s="218"/>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25">
      <c r="A292" s="218"/>
      <c r="B292" s="218"/>
      <c r="C292" s="218"/>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25">
      <c r="A293" s="218"/>
      <c r="B293" s="218"/>
      <c r="C293" s="218"/>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25">
      <c r="A294" s="218"/>
      <c r="B294" s="218"/>
      <c r="C294" s="218"/>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25">
      <c r="A295" s="218"/>
      <c r="B295" s="218"/>
      <c r="C295" s="218"/>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25">
      <c r="A296" s="218"/>
      <c r="B296" s="218"/>
      <c r="C296" s="218"/>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25">
      <c r="A297" s="218"/>
      <c r="B297" s="218"/>
      <c r="C297" s="218"/>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25">
      <c r="A298" s="218"/>
      <c r="B298" s="218"/>
      <c r="C298" s="218"/>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25">
      <c r="A299" s="218"/>
      <c r="B299" s="218"/>
      <c r="C299" s="218"/>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25">
      <c r="A300" s="218"/>
      <c r="B300" s="218"/>
      <c r="C300" s="218"/>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25">
      <c r="A301" s="218"/>
      <c r="B301" s="218"/>
      <c r="C301" s="218"/>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25">
      <c r="A302" s="218"/>
      <c r="B302" s="218"/>
      <c r="C302" s="218"/>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25">
      <c r="A303" s="218"/>
      <c r="B303" s="218"/>
      <c r="C303" s="218"/>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25">
      <c r="A304" s="218"/>
      <c r="B304" s="218"/>
      <c r="C304" s="218"/>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25">
      <c r="A305" s="218"/>
      <c r="B305" s="218"/>
      <c r="C305" s="218"/>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25">
      <c r="A306" s="218"/>
      <c r="B306" s="218"/>
      <c r="C306" s="218"/>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25">
      <c r="A307" s="218"/>
      <c r="B307" s="218"/>
      <c r="C307" s="218"/>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25">
      <c r="A308" s="218"/>
      <c r="B308" s="218"/>
      <c r="C308" s="218"/>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25">
      <c r="A309" s="218"/>
      <c r="B309" s="218"/>
      <c r="C309" s="218"/>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25">
      <c r="A310" s="218"/>
      <c r="B310" s="218"/>
      <c r="C310" s="218"/>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25">
      <c r="A311" s="218"/>
      <c r="B311" s="218"/>
      <c r="C311" s="218"/>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25">
      <c r="A312" s="218"/>
      <c r="B312" s="218"/>
      <c r="C312" s="218"/>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25">
      <c r="A313" s="218"/>
      <c r="B313" s="218"/>
      <c r="C313" s="218"/>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25">
      <c r="A314" s="218"/>
      <c r="B314" s="218"/>
      <c r="C314" s="218"/>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25">
      <c r="A315" s="218"/>
      <c r="B315" s="218"/>
      <c r="C315" s="218"/>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25">
      <c r="A316" s="218"/>
      <c r="B316" s="218"/>
      <c r="C316" s="218"/>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25">
      <c r="A317" s="218"/>
      <c r="B317" s="218"/>
      <c r="C317" s="218"/>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25">
      <c r="A318" s="218"/>
      <c r="B318" s="218"/>
      <c r="C318" s="218"/>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25">
      <c r="A319" s="218"/>
      <c r="B319" s="218"/>
      <c r="C319" s="218"/>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25">
      <c r="A320" s="218"/>
      <c r="B320" s="218"/>
      <c r="C320" s="218"/>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25">
      <c r="A321" s="218"/>
      <c r="B321" s="218"/>
      <c r="C321" s="218"/>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25">
      <c r="A322" s="218"/>
      <c r="B322" s="218"/>
      <c r="C322" s="218"/>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25">
      <c r="A323" s="218"/>
      <c r="B323" s="218"/>
      <c r="C323" s="218"/>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25">
      <c r="A324" s="218"/>
      <c r="B324" s="218"/>
      <c r="C324" s="218"/>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25">
      <c r="A325" s="218"/>
      <c r="B325" s="218"/>
      <c r="C325" s="218"/>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25">
      <c r="A326" s="218"/>
      <c r="B326" s="218"/>
      <c r="C326" s="218"/>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25">
      <c r="A327" s="218"/>
      <c r="B327" s="218"/>
      <c r="C327" s="218"/>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25">
      <c r="A328" s="218"/>
      <c r="B328" s="218"/>
      <c r="C328" s="218"/>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25">
      <c r="A329" s="218"/>
      <c r="B329" s="218"/>
      <c r="C329" s="218"/>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25">
      <c r="A330" s="218"/>
      <c r="B330" s="218"/>
      <c r="C330" s="218"/>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25">
      <c r="A331" s="218"/>
      <c r="B331" s="218"/>
      <c r="C331" s="218"/>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25">
      <c r="A332" s="218"/>
      <c r="B332" s="218"/>
      <c r="C332" s="218"/>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25">
      <c r="A333" s="218"/>
      <c r="B333" s="218"/>
      <c r="C333" s="218"/>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25">
      <c r="A334" s="218"/>
      <c r="B334" s="218"/>
      <c r="C334" s="218"/>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25">
      <c r="A335" s="218"/>
      <c r="B335" s="218"/>
      <c r="C335" s="218"/>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25">
      <c r="A336" s="218"/>
      <c r="B336" s="218"/>
      <c r="C336" s="218"/>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25">
      <c r="A337" s="218"/>
      <c r="B337" s="218"/>
      <c r="C337" s="218"/>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25">
      <c r="A338" s="218"/>
      <c r="B338" s="218"/>
      <c r="C338" s="218"/>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N27" sqref="N27: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2" width="11" style="48" bestFit="1" customWidth="1"/>
    <col min="33"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49"/>
      <c r="B5" s="49"/>
      <c r="C5" s="49"/>
      <c r="D5" s="49"/>
      <c r="E5" s="49"/>
      <c r="F5" s="49"/>
      <c r="AC5" s="14"/>
    </row>
    <row r="6" spans="1:29"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3" t="s">
        <v>5</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38" t="str">
        <f>'1. паспорт местоположение'!A12:C12</f>
        <v>N_22-1286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3" t="s">
        <v>4</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53"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443" t="s">
        <v>3</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527"/>
      <c r="AB16" s="527"/>
      <c r="AC16" s="527"/>
    </row>
    <row r="17" spans="1:32" x14ac:dyDescent="0.25">
      <c r="A17" s="49"/>
      <c r="AB17" s="49"/>
    </row>
    <row r="18" spans="1:32" x14ac:dyDescent="0.25">
      <c r="A18" s="528" t="s">
        <v>426</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row>
    <row r="19" spans="1:32" x14ac:dyDescent="0.25">
      <c r="A19" s="49"/>
      <c r="B19" s="49"/>
      <c r="C19" s="49"/>
      <c r="D19" s="49"/>
      <c r="E19" s="49"/>
      <c r="F19" s="49"/>
      <c r="AB19" s="49"/>
    </row>
    <row r="20" spans="1:32" ht="33" customHeight="1" x14ac:dyDescent="0.25">
      <c r="A20" s="534" t="s">
        <v>182</v>
      </c>
      <c r="B20" s="534" t="s">
        <v>181</v>
      </c>
      <c r="C20" s="526" t="s">
        <v>180</v>
      </c>
      <c r="D20" s="526"/>
      <c r="E20" s="536" t="s">
        <v>179</v>
      </c>
      <c r="F20" s="536"/>
      <c r="G20" s="537" t="s">
        <v>594</v>
      </c>
      <c r="H20" s="524" t="s">
        <v>575</v>
      </c>
      <c r="I20" s="525"/>
      <c r="J20" s="525"/>
      <c r="K20" s="525"/>
      <c r="L20" s="524" t="s">
        <v>576</v>
      </c>
      <c r="M20" s="525"/>
      <c r="N20" s="525"/>
      <c r="O20" s="525"/>
      <c r="P20" s="524" t="s">
        <v>577</v>
      </c>
      <c r="Q20" s="525"/>
      <c r="R20" s="525"/>
      <c r="S20" s="525"/>
      <c r="T20" s="524" t="s">
        <v>578</v>
      </c>
      <c r="U20" s="525"/>
      <c r="V20" s="525"/>
      <c r="W20" s="525"/>
      <c r="X20" s="524" t="s">
        <v>579</v>
      </c>
      <c r="Y20" s="525"/>
      <c r="Z20" s="525"/>
      <c r="AA20" s="525"/>
      <c r="AB20" s="529" t="s">
        <v>178</v>
      </c>
      <c r="AC20" s="529"/>
      <c r="AD20" s="57"/>
      <c r="AE20" s="57"/>
      <c r="AF20" s="57"/>
    </row>
    <row r="21" spans="1:32" ht="99.75" customHeight="1" x14ac:dyDescent="0.25">
      <c r="A21" s="535"/>
      <c r="B21" s="535"/>
      <c r="C21" s="526"/>
      <c r="D21" s="526"/>
      <c r="E21" s="536"/>
      <c r="F21" s="536"/>
      <c r="G21" s="538"/>
      <c r="H21" s="526" t="s">
        <v>1</v>
      </c>
      <c r="I21" s="526"/>
      <c r="J21" s="526" t="s">
        <v>8</v>
      </c>
      <c r="K21" s="526"/>
      <c r="L21" s="526" t="s">
        <v>1</v>
      </c>
      <c r="M21" s="526"/>
      <c r="N21" s="526" t="s">
        <v>8</v>
      </c>
      <c r="O21" s="526"/>
      <c r="P21" s="526" t="s">
        <v>1</v>
      </c>
      <c r="Q21" s="526"/>
      <c r="R21" s="526" t="s">
        <v>8</v>
      </c>
      <c r="S21" s="526"/>
      <c r="T21" s="526" t="s">
        <v>1</v>
      </c>
      <c r="U21" s="526"/>
      <c r="V21" s="526" t="s">
        <v>8</v>
      </c>
      <c r="W21" s="526"/>
      <c r="X21" s="526" t="s">
        <v>1</v>
      </c>
      <c r="Y21" s="526"/>
      <c r="Z21" s="526" t="s">
        <v>8</v>
      </c>
      <c r="AA21" s="526"/>
      <c r="AB21" s="529"/>
      <c r="AC21" s="529"/>
    </row>
    <row r="22" spans="1:32" ht="89.25" customHeight="1" x14ac:dyDescent="0.25">
      <c r="A22" s="521"/>
      <c r="B22" s="521"/>
      <c r="C22" s="384" t="s">
        <v>1</v>
      </c>
      <c r="D22" s="384" t="s">
        <v>177</v>
      </c>
      <c r="E22" s="307" t="s">
        <v>580</v>
      </c>
      <c r="F22" s="307" t="s">
        <v>615</v>
      </c>
      <c r="G22" s="539"/>
      <c r="H22" s="387" t="s">
        <v>407</v>
      </c>
      <c r="I22" s="387" t="s">
        <v>408</v>
      </c>
      <c r="J22" s="387" t="s">
        <v>407</v>
      </c>
      <c r="K22" s="387" t="s">
        <v>408</v>
      </c>
      <c r="L22" s="387" t="s">
        <v>407</v>
      </c>
      <c r="M22" s="387" t="s">
        <v>408</v>
      </c>
      <c r="N22" s="387" t="s">
        <v>407</v>
      </c>
      <c r="O22" s="387" t="s">
        <v>408</v>
      </c>
      <c r="P22" s="387" t="s">
        <v>407</v>
      </c>
      <c r="Q22" s="387" t="s">
        <v>408</v>
      </c>
      <c r="R22" s="387" t="s">
        <v>407</v>
      </c>
      <c r="S22" s="387" t="s">
        <v>408</v>
      </c>
      <c r="T22" s="387" t="s">
        <v>407</v>
      </c>
      <c r="U22" s="387" t="s">
        <v>408</v>
      </c>
      <c r="V22" s="387" t="s">
        <v>407</v>
      </c>
      <c r="W22" s="387" t="s">
        <v>408</v>
      </c>
      <c r="X22" s="387" t="s">
        <v>407</v>
      </c>
      <c r="Y22" s="387" t="s">
        <v>408</v>
      </c>
      <c r="Z22" s="387" t="s">
        <v>407</v>
      </c>
      <c r="AA22" s="387" t="s">
        <v>408</v>
      </c>
      <c r="AB22" s="384" t="s">
        <v>1</v>
      </c>
      <c r="AC22" s="384" t="s">
        <v>8</v>
      </c>
    </row>
    <row r="23" spans="1:32" ht="19.5" customHeight="1" x14ac:dyDescent="0.25">
      <c r="A23" s="295">
        <v>1</v>
      </c>
      <c r="B23" s="295">
        <v>2</v>
      </c>
      <c r="C23" s="388">
        <v>3</v>
      </c>
      <c r="D23" s="388">
        <v>4</v>
      </c>
      <c r="E23" s="388">
        <v>5</v>
      </c>
      <c r="F23" s="414">
        <v>6</v>
      </c>
      <c r="G23" s="388">
        <v>7</v>
      </c>
      <c r="H23" s="388">
        <v>8</v>
      </c>
      <c r="I23" s="388">
        <v>9</v>
      </c>
      <c r="J23" s="388">
        <v>10</v>
      </c>
      <c r="K23" s="388">
        <v>11</v>
      </c>
      <c r="L23" s="388">
        <v>12</v>
      </c>
      <c r="M23" s="388">
        <v>13</v>
      </c>
      <c r="N23" s="388">
        <v>14</v>
      </c>
      <c r="O23" s="388">
        <v>15</v>
      </c>
      <c r="P23" s="388">
        <v>16</v>
      </c>
      <c r="Q23" s="388">
        <v>17</v>
      </c>
      <c r="R23" s="388">
        <v>18</v>
      </c>
      <c r="S23" s="388">
        <v>19</v>
      </c>
      <c r="T23" s="388">
        <v>20</v>
      </c>
      <c r="U23" s="388">
        <v>21</v>
      </c>
      <c r="V23" s="388">
        <v>22</v>
      </c>
      <c r="W23" s="388">
        <v>23</v>
      </c>
      <c r="X23" s="388">
        <v>24</v>
      </c>
      <c r="Y23" s="388">
        <v>25</v>
      </c>
      <c r="Z23" s="388">
        <v>26</v>
      </c>
      <c r="AA23" s="388">
        <v>27</v>
      </c>
      <c r="AB23" s="388">
        <v>28</v>
      </c>
      <c r="AC23" s="388">
        <v>29</v>
      </c>
    </row>
    <row r="24" spans="1:32" ht="47.25" customHeight="1" x14ac:dyDescent="0.25">
      <c r="A24" s="308">
        <v>1</v>
      </c>
      <c r="B24" s="309" t="s">
        <v>176</v>
      </c>
      <c r="C24" s="310">
        <f>SUM(C25:C29)</f>
        <v>9.6104167700000005</v>
      </c>
      <c r="D24" s="310">
        <f t="shared" ref="D24" si="0">SUM(D25:D29)</f>
        <v>0</v>
      </c>
      <c r="E24" s="385">
        <f t="shared" ref="E24:F24" si="1">SUM(E25:E29)</f>
        <v>9.6104167700000005</v>
      </c>
      <c r="F24" s="385">
        <f t="shared" si="1"/>
        <v>9.6104167700000005</v>
      </c>
      <c r="G24" s="310">
        <f t="shared" ref="G24:AA24" si="2">SUM(G25:G29)</f>
        <v>0</v>
      </c>
      <c r="H24" s="310">
        <f t="shared" si="2"/>
        <v>0.19994058000000001</v>
      </c>
      <c r="I24" s="310">
        <f t="shared" ref="I24" si="3">SUM(I25:I29)</f>
        <v>0</v>
      </c>
      <c r="J24" s="310">
        <f t="shared" ref="J24" si="4">SUM(J25:J29)</f>
        <v>0</v>
      </c>
      <c r="K24" s="310">
        <f t="shared" si="2"/>
        <v>0</v>
      </c>
      <c r="L24" s="310">
        <f t="shared" si="2"/>
        <v>9.4104761900000007</v>
      </c>
      <c r="M24" s="310">
        <f t="shared" ref="M24" si="5">SUM(M25:M29)</f>
        <v>9.4104761900000007</v>
      </c>
      <c r="N24" s="310">
        <f t="shared" ref="N24" si="6">SUM(N25:N29)</f>
        <v>0.16274325000000001</v>
      </c>
      <c r="O24" s="310">
        <f t="shared" si="2"/>
        <v>1.3683670000000009E-2</v>
      </c>
      <c r="P24" s="310">
        <f>SUM(P25:P29)</f>
        <v>0</v>
      </c>
      <c r="Q24" s="310">
        <f t="shared" ref="Q24:S24" si="7">SUM(Q25:Q29)</f>
        <v>0</v>
      </c>
      <c r="R24" s="310">
        <f t="shared" si="7"/>
        <v>0</v>
      </c>
      <c r="S24" s="310">
        <f t="shared" si="7"/>
        <v>0</v>
      </c>
      <c r="T24" s="310">
        <f t="shared" si="2"/>
        <v>0</v>
      </c>
      <c r="U24" s="310">
        <f t="shared" si="2"/>
        <v>0</v>
      </c>
      <c r="V24" s="310">
        <f t="shared" si="2"/>
        <v>0</v>
      </c>
      <c r="W24" s="310">
        <f t="shared" si="2"/>
        <v>0</v>
      </c>
      <c r="X24" s="310">
        <f>SUM(X25:X29)</f>
        <v>0</v>
      </c>
      <c r="Y24" s="310">
        <f t="shared" si="2"/>
        <v>0</v>
      </c>
      <c r="Z24" s="310">
        <f t="shared" si="2"/>
        <v>0</v>
      </c>
      <c r="AA24" s="310">
        <f t="shared" si="2"/>
        <v>0</v>
      </c>
      <c r="AB24" s="310">
        <f>H24+L24+P24+T24+X24</f>
        <v>9.6104167700000005</v>
      </c>
      <c r="AC24" s="311">
        <f>J24+N24+R24+V24+Z24</f>
        <v>0.16274325000000001</v>
      </c>
    </row>
    <row r="25" spans="1:32" ht="24" customHeight="1" x14ac:dyDescent="0.25">
      <c r="A25" s="312" t="s">
        <v>175</v>
      </c>
      <c r="B25" s="313" t="s">
        <v>174</v>
      </c>
      <c r="C25" s="310">
        <v>0</v>
      </c>
      <c r="D25" s="310">
        <v>0</v>
      </c>
      <c r="E25" s="386">
        <f>C25</f>
        <v>0</v>
      </c>
      <c r="F25" s="385">
        <f>E25-G25-J25</f>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0">
        <f t="shared" ref="AB25:AB64" si="8">H25+L25+P25+T25+X25</f>
        <v>0</v>
      </c>
      <c r="AC25" s="311">
        <f t="shared" ref="AC25:AC64" si="9">J25+N25+R25+V25+Z25</f>
        <v>0</v>
      </c>
    </row>
    <row r="26" spans="1:32" x14ac:dyDescent="0.25">
      <c r="A26" s="312" t="s">
        <v>173</v>
      </c>
      <c r="B26" s="313" t="s">
        <v>172</v>
      </c>
      <c r="C26" s="310">
        <v>0</v>
      </c>
      <c r="D26" s="310">
        <v>0</v>
      </c>
      <c r="E26" s="386">
        <f>C26</f>
        <v>0</v>
      </c>
      <c r="F26" s="385">
        <f t="shared" ref="F26:F64" si="10">E26-G26-J26</f>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0">
        <f t="shared" si="8"/>
        <v>0</v>
      </c>
      <c r="AC26" s="311">
        <f t="shared" si="9"/>
        <v>0</v>
      </c>
    </row>
    <row r="27" spans="1:32" ht="31.5" x14ac:dyDescent="0.25">
      <c r="A27" s="312" t="s">
        <v>171</v>
      </c>
      <c r="B27" s="313" t="s">
        <v>365</v>
      </c>
      <c r="C27" s="310">
        <v>9.6104167700000005</v>
      </c>
      <c r="D27" s="310">
        <v>0</v>
      </c>
      <c r="E27" s="386">
        <f>C27</f>
        <v>9.6104167700000005</v>
      </c>
      <c r="F27" s="385">
        <f t="shared" si="10"/>
        <v>9.6104167700000005</v>
      </c>
      <c r="G27" s="314">
        <v>0</v>
      </c>
      <c r="H27" s="314">
        <v>0.19994058000000001</v>
      </c>
      <c r="I27" s="314">
        <v>0</v>
      </c>
      <c r="J27" s="314">
        <v>0</v>
      </c>
      <c r="K27" s="314">
        <v>0</v>
      </c>
      <c r="L27" s="314">
        <v>9.4104761900000007</v>
      </c>
      <c r="M27" s="314">
        <v>9.4104761900000007</v>
      </c>
      <c r="N27" s="314">
        <v>0.16274325000000001</v>
      </c>
      <c r="O27" s="314">
        <v>1.3683670000000009E-2</v>
      </c>
      <c r="P27" s="314">
        <v>0</v>
      </c>
      <c r="Q27" s="314">
        <v>0</v>
      </c>
      <c r="R27" s="314">
        <v>0</v>
      </c>
      <c r="S27" s="314">
        <v>0</v>
      </c>
      <c r="T27" s="314">
        <v>0</v>
      </c>
      <c r="U27" s="314">
        <v>0</v>
      </c>
      <c r="V27" s="315">
        <v>0</v>
      </c>
      <c r="W27" s="314">
        <v>0</v>
      </c>
      <c r="X27" s="314">
        <v>0</v>
      </c>
      <c r="Y27" s="314">
        <v>0</v>
      </c>
      <c r="Z27" s="314">
        <v>0</v>
      </c>
      <c r="AA27" s="314">
        <v>0</v>
      </c>
      <c r="AB27" s="310">
        <f t="shared" si="8"/>
        <v>9.6104167700000005</v>
      </c>
      <c r="AC27" s="311">
        <f t="shared" si="9"/>
        <v>0.16274325000000001</v>
      </c>
    </row>
    <row r="28" spans="1:32" x14ac:dyDescent="0.25">
      <c r="A28" s="312" t="s">
        <v>170</v>
      </c>
      <c r="B28" s="313" t="s">
        <v>169</v>
      </c>
      <c r="C28" s="310">
        <v>0</v>
      </c>
      <c r="D28" s="310">
        <v>0</v>
      </c>
      <c r="E28" s="386">
        <f>C28</f>
        <v>0</v>
      </c>
      <c r="F28" s="385">
        <f t="shared" si="10"/>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0">
        <f t="shared" si="8"/>
        <v>0</v>
      </c>
      <c r="AC28" s="311">
        <f t="shared" si="9"/>
        <v>0</v>
      </c>
    </row>
    <row r="29" spans="1:32" x14ac:dyDescent="0.25">
      <c r="A29" s="312" t="s">
        <v>168</v>
      </c>
      <c r="B29" s="56" t="s">
        <v>167</v>
      </c>
      <c r="C29" s="310">
        <v>0</v>
      </c>
      <c r="D29" s="310">
        <v>0</v>
      </c>
      <c r="E29" s="386">
        <f>C29</f>
        <v>0</v>
      </c>
      <c r="F29" s="385">
        <f t="shared" si="10"/>
        <v>0</v>
      </c>
      <c r="G29" s="314">
        <v>0</v>
      </c>
      <c r="H29" s="314">
        <v>0</v>
      </c>
      <c r="I29" s="314">
        <v>0</v>
      </c>
      <c r="J29" s="314">
        <v>0</v>
      </c>
      <c r="K29" s="314">
        <v>0</v>
      </c>
      <c r="L29" s="314">
        <v>0</v>
      </c>
      <c r="M29" s="314">
        <v>0</v>
      </c>
      <c r="N29" s="314">
        <v>0</v>
      </c>
      <c r="O29" s="314">
        <v>0</v>
      </c>
      <c r="P29" s="314">
        <v>0</v>
      </c>
      <c r="Q29" s="314">
        <v>0</v>
      </c>
      <c r="R29" s="314">
        <v>0</v>
      </c>
      <c r="S29" s="314">
        <v>0</v>
      </c>
      <c r="T29" s="314">
        <v>0</v>
      </c>
      <c r="U29" s="314">
        <v>0</v>
      </c>
      <c r="V29" s="314">
        <v>0</v>
      </c>
      <c r="W29" s="314">
        <v>0</v>
      </c>
      <c r="X29" s="314">
        <v>0</v>
      </c>
      <c r="Y29" s="314">
        <v>0</v>
      </c>
      <c r="Z29" s="314">
        <v>0</v>
      </c>
      <c r="AA29" s="314">
        <v>0</v>
      </c>
      <c r="AB29" s="310">
        <f t="shared" si="8"/>
        <v>0</v>
      </c>
      <c r="AC29" s="311">
        <f t="shared" si="9"/>
        <v>0</v>
      </c>
    </row>
    <row r="30" spans="1:32" ht="47.25" x14ac:dyDescent="0.25">
      <c r="A30" s="308" t="s">
        <v>60</v>
      </c>
      <c r="B30" s="309" t="s">
        <v>166</v>
      </c>
      <c r="C30" s="310">
        <f t="shared" ref="C30:AA30" si="11">SUM(C31:C34)</f>
        <v>8.0086806399999997</v>
      </c>
      <c r="D30" s="310">
        <f t="shared" ref="D30" si="12">SUM(D31:D34)</f>
        <v>0</v>
      </c>
      <c r="E30" s="385">
        <f t="shared" ref="E30:F30" si="13">SUM(E31:E34)</f>
        <v>8.0086806399999997</v>
      </c>
      <c r="F30" s="385">
        <f t="shared" si="13"/>
        <v>8.0086806399999997</v>
      </c>
      <c r="G30" s="310">
        <f t="shared" si="11"/>
        <v>0</v>
      </c>
      <c r="H30" s="310">
        <f t="shared" si="11"/>
        <v>0.16661714999999999</v>
      </c>
      <c r="I30" s="310">
        <f t="shared" ref="I30" si="14">SUM(I31:I34)</f>
        <v>0</v>
      </c>
      <c r="J30" s="310">
        <f t="shared" ref="J30" si="15">SUM(J31:J34)</f>
        <v>0</v>
      </c>
      <c r="K30" s="310">
        <f t="shared" si="11"/>
        <v>0</v>
      </c>
      <c r="L30" s="310">
        <f t="shared" si="11"/>
        <v>7.842063490000001</v>
      </c>
      <c r="M30" s="310">
        <f t="shared" ref="M30" si="16">SUM(M31:M34)</f>
        <v>7.842063490000001</v>
      </c>
      <c r="N30" s="310">
        <f t="shared" ref="N30" si="17">SUM(N31:N34)</f>
        <v>3.5597258800000002</v>
      </c>
      <c r="O30" s="310">
        <f t="shared" si="11"/>
        <v>3.4106663000000004</v>
      </c>
      <c r="P30" s="310">
        <f t="shared" si="11"/>
        <v>0</v>
      </c>
      <c r="Q30" s="310">
        <f t="shared" si="11"/>
        <v>0</v>
      </c>
      <c r="R30" s="310">
        <f t="shared" si="11"/>
        <v>0</v>
      </c>
      <c r="S30" s="310">
        <f t="shared" si="11"/>
        <v>0</v>
      </c>
      <c r="T30" s="310">
        <f t="shared" si="11"/>
        <v>0</v>
      </c>
      <c r="U30" s="310">
        <f t="shared" si="11"/>
        <v>0</v>
      </c>
      <c r="V30" s="310">
        <f t="shared" si="11"/>
        <v>0</v>
      </c>
      <c r="W30" s="310">
        <f t="shared" si="11"/>
        <v>0</v>
      </c>
      <c r="X30" s="310">
        <f t="shared" si="11"/>
        <v>0</v>
      </c>
      <c r="Y30" s="310">
        <f t="shared" si="11"/>
        <v>0</v>
      </c>
      <c r="Z30" s="310">
        <f t="shared" si="11"/>
        <v>0</v>
      </c>
      <c r="AA30" s="310">
        <f t="shared" si="11"/>
        <v>0</v>
      </c>
      <c r="AB30" s="310">
        <f t="shared" si="8"/>
        <v>8.0086806400000015</v>
      </c>
      <c r="AC30" s="311">
        <f t="shared" si="9"/>
        <v>3.5597258800000002</v>
      </c>
    </row>
    <row r="31" spans="1:32" x14ac:dyDescent="0.25">
      <c r="A31" s="308" t="s">
        <v>165</v>
      </c>
      <c r="B31" s="313" t="s">
        <v>164</v>
      </c>
      <c r="C31" s="310">
        <v>0.16661714999999999</v>
      </c>
      <c r="D31" s="310">
        <v>0</v>
      </c>
      <c r="E31" s="386">
        <f t="shared" ref="E31:E64" si="18">C31</f>
        <v>0.16661714999999999</v>
      </c>
      <c r="F31" s="385">
        <f t="shared" si="10"/>
        <v>0.16661714999999999</v>
      </c>
      <c r="G31" s="314">
        <v>0</v>
      </c>
      <c r="H31" s="314">
        <v>0.16661714999999999</v>
      </c>
      <c r="I31" s="314">
        <v>0</v>
      </c>
      <c r="J31" s="314">
        <v>0</v>
      </c>
      <c r="K31" s="314">
        <v>0</v>
      </c>
      <c r="L31" s="314">
        <v>0</v>
      </c>
      <c r="M31" s="314">
        <v>0</v>
      </c>
      <c r="N31" s="314">
        <v>0.14905958</v>
      </c>
      <c r="O31" s="314">
        <v>0</v>
      </c>
      <c r="P31" s="314">
        <v>0</v>
      </c>
      <c r="Q31" s="314">
        <v>0</v>
      </c>
      <c r="R31" s="314">
        <v>0</v>
      </c>
      <c r="S31" s="314">
        <v>0</v>
      </c>
      <c r="T31" s="314">
        <v>0</v>
      </c>
      <c r="U31" s="314">
        <v>0</v>
      </c>
      <c r="V31" s="314">
        <v>0</v>
      </c>
      <c r="W31" s="314">
        <v>0</v>
      </c>
      <c r="X31" s="314">
        <v>0</v>
      </c>
      <c r="Y31" s="314">
        <v>0</v>
      </c>
      <c r="Z31" s="314">
        <v>0</v>
      </c>
      <c r="AA31" s="314">
        <v>0</v>
      </c>
      <c r="AB31" s="310">
        <f t="shared" si="8"/>
        <v>0.16661714999999999</v>
      </c>
      <c r="AC31" s="311">
        <f t="shared" si="9"/>
        <v>0.14905958</v>
      </c>
    </row>
    <row r="32" spans="1:32" ht="31.5" x14ac:dyDescent="0.25">
      <c r="A32" s="308" t="s">
        <v>163</v>
      </c>
      <c r="B32" s="313" t="s">
        <v>162</v>
      </c>
      <c r="C32" s="310">
        <v>0.97160557000000003</v>
      </c>
      <c r="D32" s="310">
        <v>0</v>
      </c>
      <c r="E32" s="386">
        <f t="shared" si="18"/>
        <v>0.97160557000000003</v>
      </c>
      <c r="F32" s="385">
        <f t="shared" si="10"/>
        <v>0.97160557000000003</v>
      </c>
      <c r="G32" s="314">
        <v>0</v>
      </c>
      <c r="H32" s="314">
        <v>0</v>
      </c>
      <c r="I32" s="314">
        <v>0</v>
      </c>
      <c r="J32" s="314">
        <v>0</v>
      </c>
      <c r="K32" s="314">
        <v>0</v>
      </c>
      <c r="L32" s="314">
        <v>0.97160557000000003</v>
      </c>
      <c r="M32" s="314">
        <v>0.97160557000000003</v>
      </c>
      <c r="N32" s="314">
        <v>2.3276962200000004</v>
      </c>
      <c r="O32" s="314">
        <v>2.3276962200000004</v>
      </c>
      <c r="P32" s="314">
        <v>0</v>
      </c>
      <c r="Q32" s="314">
        <v>0</v>
      </c>
      <c r="R32" s="314">
        <v>0</v>
      </c>
      <c r="S32" s="314">
        <v>0</v>
      </c>
      <c r="T32" s="314">
        <v>0</v>
      </c>
      <c r="U32" s="314">
        <v>0</v>
      </c>
      <c r="V32" s="314">
        <v>0</v>
      </c>
      <c r="W32" s="314">
        <v>0</v>
      </c>
      <c r="X32" s="314">
        <v>0</v>
      </c>
      <c r="Y32" s="314">
        <v>0</v>
      </c>
      <c r="Z32" s="314">
        <v>0</v>
      </c>
      <c r="AA32" s="314">
        <v>0</v>
      </c>
      <c r="AB32" s="310">
        <f t="shared" si="8"/>
        <v>0.97160557000000003</v>
      </c>
      <c r="AC32" s="311">
        <f t="shared" si="9"/>
        <v>2.3276962200000004</v>
      </c>
    </row>
    <row r="33" spans="1:29" x14ac:dyDescent="0.25">
      <c r="A33" s="308" t="s">
        <v>161</v>
      </c>
      <c r="B33" s="313" t="s">
        <v>160</v>
      </c>
      <c r="C33" s="310">
        <v>6.3933184900000004</v>
      </c>
      <c r="D33" s="310">
        <v>0</v>
      </c>
      <c r="E33" s="386">
        <f t="shared" si="18"/>
        <v>6.3933184900000004</v>
      </c>
      <c r="F33" s="385">
        <f t="shared" si="10"/>
        <v>6.3933184900000004</v>
      </c>
      <c r="G33" s="314">
        <v>0</v>
      </c>
      <c r="H33" s="314">
        <v>0</v>
      </c>
      <c r="I33" s="314">
        <v>0</v>
      </c>
      <c r="J33" s="314">
        <v>0</v>
      </c>
      <c r="K33" s="314">
        <v>0</v>
      </c>
      <c r="L33" s="314">
        <v>6.3933184900000004</v>
      </c>
      <c r="M33" s="314">
        <v>6.3933184900000004</v>
      </c>
      <c r="N33" s="314">
        <v>0.91611865000000003</v>
      </c>
      <c r="O33" s="314">
        <v>0.91611865000000003</v>
      </c>
      <c r="P33" s="314">
        <v>0</v>
      </c>
      <c r="Q33" s="314">
        <v>0</v>
      </c>
      <c r="R33" s="314">
        <v>0</v>
      </c>
      <c r="S33" s="314">
        <v>0</v>
      </c>
      <c r="T33" s="314">
        <v>0</v>
      </c>
      <c r="U33" s="314">
        <v>0</v>
      </c>
      <c r="V33" s="314">
        <v>0</v>
      </c>
      <c r="W33" s="314">
        <v>0</v>
      </c>
      <c r="X33" s="314">
        <v>0</v>
      </c>
      <c r="Y33" s="314">
        <v>0</v>
      </c>
      <c r="Z33" s="314">
        <v>0</v>
      </c>
      <c r="AA33" s="314">
        <v>0</v>
      </c>
      <c r="AB33" s="310">
        <f t="shared" si="8"/>
        <v>6.3933184900000004</v>
      </c>
      <c r="AC33" s="311">
        <f t="shared" si="9"/>
        <v>0.91611865000000003</v>
      </c>
    </row>
    <row r="34" spans="1:29" x14ac:dyDescent="0.25">
      <c r="A34" s="308" t="s">
        <v>159</v>
      </c>
      <c r="B34" s="313" t="s">
        <v>158</v>
      </c>
      <c r="C34" s="310">
        <v>0.47713942999999998</v>
      </c>
      <c r="D34" s="310">
        <v>0</v>
      </c>
      <c r="E34" s="386">
        <f t="shared" si="18"/>
        <v>0.47713942999999998</v>
      </c>
      <c r="F34" s="385">
        <f t="shared" si="10"/>
        <v>0.47713942999999998</v>
      </c>
      <c r="G34" s="314">
        <v>0</v>
      </c>
      <c r="H34" s="314">
        <v>0</v>
      </c>
      <c r="I34" s="314">
        <v>0</v>
      </c>
      <c r="J34" s="314">
        <v>0</v>
      </c>
      <c r="K34" s="314">
        <v>0</v>
      </c>
      <c r="L34" s="314">
        <v>0.47713942999999998</v>
      </c>
      <c r="M34" s="314">
        <v>0.47713942999999998</v>
      </c>
      <c r="N34" s="314">
        <v>0.16685143000000002</v>
      </c>
      <c r="O34" s="314">
        <v>0.16685143000000002</v>
      </c>
      <c r="P34" s="314">
        <v>0</v>
      </c>
      <c r="Q34" s="314">
        <v>0</v>
      </c>
      <c r="R34" s="314">
        <v>0</v>
      </c>
      <c r="S34" s="314">
        <v>0</v>
      </c>
      <c r="T34" s="314">
        <v>0</v>
      </c>
      <c r="U34" s="314">
        <v>0</v>
      </c>
      <c r="V34" s="314">
        <v>0</v>
      </c>
      <c r="W34" s="314">
        <v>0</v>
      </c>
      <c r="X34" s="314">
        <v>0</v>
      </c>
      <c r="Y34" s="314">
        <v>0</v>
      </c>
      <c r="Z34" s="314">
        <v>0</v>
      </c>
      <c r="AA34" s="314">
        <v>0</v>
      </c>
      <c r="AB34" s="310">
        <f t="shared" si="8"/>
        <v>0.47713942999999998</v>
      </c>
      <c r="AC34" s="311">
        <f t="shared" si="9"/>
        <v>0.16685143000000002</v>
      </c>
    </row>
    <row r="35" spans="1:29" ht="31.5" x14ac:dyDescent="0.25">
      <c r="A35" s="308" t="s">
        <v>59</v>
      </c>
      <c r="B35" s="309" t="s">
        <v>157</v>
      </c>
      <c r="C35" s="310">
        <v>0</v>
      </c>
      <c r="D35" s="310">
        <v>0</v>
      </c>
      <c r="E35" s="386">
        <f t="shared" si="18"/>
        <v>0</v>
      </c>
      <c r="F35" s="385">
        <f t="shared" si="10"/>
        <v>0</v>
      </c>
      <c r="G35" s="310">
        <v>0</v>
      </c>
      <c r="H35" s="310">
        <v>0</v>
      </c>
      <c r="I35" s="310">
        <v>0</v>
      </c>
      <c r="J35" s="310">
        <v>0</v>
      </c>
      <c r="K35" s="310">
        <v>0</v>
      </c>
      <c r="L35" s="310">
        <v>0</v>
      </c>
      <c r="M35" s="310">
        <v>0</v>
      </c>
      <c r="N35" s="310">
        <v>0</v>
      </c>
      <c r="O35" s="310">
        <v>0</v>
      </c>
      <c r="P35" s="310">
        <v>0</v>
      </c>
      <c r="Q35" s="310">
        <v>0</v>
      </c>
      <c r="R35" s="310">
        <v>0</v>
      </c>
      <c r="S35" s="310">
        <v>0</v>
      </c>
      <c r="T35" s="310">
        <v>0</v>
      </c>
      <c r="U35" s="310">
        <v>0</v>
      </c>
      <c r="V35" s="316">
        <v>0</v>
      </c>
      <c r="W35" s="310">
        <v>0</v>
      </c>
      <c r="X35" s="310">
        <f t="shared" ref="X35:X36" si="19">C35</f>
        <v>0</v>
      </c>
      <c r="Y35" s="310">
        <v>0</v>
      </c>
      <c r="Z35" s="310">
        <v>0</v>
      </c>
      <c r="AA35" s="310">
        <v>0</v>
      </c>
      <c r="AB35" s="310">
        <f t="shared" si="8"/>
        <v>0</v>
      </c>
      <c r="AC35" s="311">
        <f t="shared" si="9"/>
        <v>0</v>
      </c>
    </row>
    <row r="36" spans="1:29" ht="31.5" x14ac:dyDescent="0.25">
      <c r="A36" s="312" t="s">
        <v>156</v>
      </c>
      <c r="B36" s="317" t="s">
        <v>155</v>
      </c>
      <c r="C36" s="318">
        <v>0</v>
      </c>
      <c r="D36" s="318">
        <v>0</v>
      </c>
      <c r="E36" s="386">
        <f t="shared" si="18"/>
        <v>0</v>
      </c>
      <c r="F36" s="385">
        <f t="shared" si="10"/>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f t="shared" si="19"/>
        <v>0</v>
      </c>
      <c r="Y36" s="314">
        <v>0</v>
      </c>
      <c r="Z36" s="314">
        <v>0</v>
      </c>
      <c r="AA36" s="314">
        <v>0</v>
      </c>
      <c r="AB36" s="310">
        <f t="shared" si="8"/>
        <v>0</v>
      </c>
      <c r="AC36" s="311">
        <f t="shared" si="9"/>
        <v>0</v>
      </c>
    </row>
    <row r="37" spans="1:29" x14ac:dyDescent="0.25">
      <c r="A37" s="312" t="s">
        <v>154</v>
      </c>
      <c r="B37" s="317" t="s">
        <v>144</v>
      </c>
      <c r="C37" s="318">
        <v>0.4</v>
      </c>
      <c r="D37" s="318">
        <v>0</v>
      </c>
      <c r="E37" s="386">
        <f t="shared" si="18"/>
        <v>0.4</v>
      </c>
      <c r="F37" s="385">
        <f t="shared" si="10"/>
        <v>0.4</v>
      </c>
      <c r="G37" s="314">
        <v>0</v>
      </c>
      <c r="H37" s="314">
        <v>0</v>
      </c>
      <c r="I37" s="314">
        <v>0</v>
      </c>
      <c r="J37" s="314">
        <v>0</v>
      </c>
      <c r="K37" s="314">
        <v>0</v>
      </c>
      <c r="L37" s="314">
        <v>0.4</v>
      </c>
      <c r="M37" s="314">
        <v>0.4</v>
      </c>
      <c r="N37" s="314">
        <v>0</v>
      </c>
      <c r="O37" s="314">
        <v>0</v>
      </c>
      <c r="P37" s="314">
        <v>0</v>
      </c>
      <c r="Q37" s="314">
        <v>0</v>
      </c>
      <c r="R37" s="314">
        <v>0</v>
      </c>
      <c r="S37" s="314">
        <v>0</v>
      </c>
      <c r="T37" s="314">
        <v>0</v>
      </c>
      <c r="U37" s="314">
        <v>0</v>
      </c>
      <c r="V37" s="315">
        <v>0</v>
      </c>
      <c r="W37" s="314">
        <v>0</v>
      </c>
      <c r="X37" s="314">
        <v>0</v>
      </c>
      <c r="Y37" s="314">
        <v>0</v>
      </c>
      <c r="Z37" s="314">
        <v>0</v>
      </c>
      <c r="AA37" s="314">
        <v>0</v>
      </c>
      <c r="AB37" s="310">
        <f t="shared" si="8"/>
        <v>0.4</v>
      </c>
      <c r="AC37" s="311">
        <f t="shared" si="9"/>
        <v>0</v>
      </c>
    </row>
    <row r="38" spans="1:29" x14ac:dyDescent="0.25">
      <c r="A38" s="312" t="s">
        <v>153</v>
      </c>
      <c r="B38" s="317" t="s">
        <v>142</v>
      </c>
      <c r="C38" s="318">
        <v>0</v>
      </c>
      <c r="D38" s="318">
        <v>0</v>
      </c>
      <c r="E38" s="386">
        <f t="shared" si="18"/>
        <v>0</v>
      </c>
      <c r="F38" s="385">
        <f t="shared" si="10"/>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0">
        <f t="shared" si="8"/>
        <v>0</v>
      </c>
      <c r="AC38" s="311">
        <f t="shared" si="9"/>
        <v>0</v>
      </c>
    </row>
    <row r="39" spans="1:29" ht="31.5" x14ac:dyDescent="0.25">
      <c r="A39" s="312" t="s">
        <v>152</v>
      </c>
      <c r="B39" s="313" t="s">
        <v>140</v>
      </c>
      <c r="C39" s="310">
        <v>0.65700000000000003</v>
      </c>
      <c r="D39" s="310">
        <v>0</v>
      </c>
      <c r="E39" s="386">
        <f t="shared" si="18"/>
        <v>0.65700000000000003</v>
      </c>
      <c r="F39" s="385">
        <f t="shared" si="10"/>
        <v>0.65700000000000003</v>
      </c>
      <c r="G39" s="314">
        <v>0</v>
      </c>
      <c r="H39" s="314">
        <v>0</v>
      </c>
      <c r="I39" s="314">
        <v>0</v>
      </c>
      <c r="J39" s="314">
        <v>0</v>
      </c>
      <c r="K39" s="314">
        <v>0</v>
      </c>
      <c r="L39" s="314">
        <v>0.65700000000000003</v>
      </c>
      <c r="M39" s="314">
        <v>0.65700000000000003</v>
      </c>
      <c r="N39" s="314">
        <v>0</v>
      </c>
      <c r="O39" s="314">
        <v>0</v>
      </c>
      <c r="P39" s="314">
        <v>0</v>
      </c>
      <c r="Q39" s="314">
        <v>0</v>
      </c>
      <c r="R39" s="314">
        <v>0</v>
      </c>
      <c r="S39" s="314">
        <v>0</v>
      </c>
      <c r="T39" s="314">
        <v>0</v>
      </c>
      <c r="U39" s="314">
        <v>0</v>
      </c>
      <c r="V39" s="314">
        <v>0</v>
      </c>
      <c r="W39" s="314">
        <v>0</v>
      </c>
      <c r="X39" s="314">
        <v>0</v>
      </c>
      <c r="Y39" s="314">
        <v>0</v>
      </c>
      <c r="Z39" s="314">
        <v>0</v>
      </c>
      <c r="AA39" s="314">
        <v>0</v>
      </c>
      <c r="AB39" s="310">
        <f t="shared" si="8"/>
        <v>0.65700000000000003</v>
      </c>
      <c r="AC39" s="311">
        <f t="shared" si="9"/>
        <v>0</v>
      </c>
    </row>
    <row r="40" spans="1:29" ht="31.5" x14ac:dyDescent="0.25">
      <c r="A40" s="312" t="s">
        <v>151</v>
      </c>
      <c r="B40" s="313" t="s">
        <v>138</v>
      </c>
      <c r="C40" s="310">
        <v>0</v>
      </c>
      <c r="D40" s="310">
        <v>0</v>
      </c>
      <c r="E40" s="386">
        <f t="shared" si="18"/>
        <v>0</v>
      </c>
      <c r="F40" s="385">
        <f t="shared" si="10"/>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0">
        <f t="shared" si="8"/>
        <v>0</v>
      </c>
      <c r="AC40" s="311">
        <f t="shared" si="9"/>
        <v>0</v>
      </c>
    </row>
    <row r="41" spans="1:29" x14ac:dyDescent="0.25">
      <c r="A41" s="312" t="s">
        <v>150</v>
      </c>
      <c r="B41" s="313" t="s">
        <v>136</v>
      </c>
      <c r="C41" s="310">
        <v>0</v>
      </c>
      <c r="D41" s="310">
        <v>0</v>
      </c>
      <c r="E41" s="386">
        <f t="shared" si="18"/>
        <v>0</v>
      </c>
      <c r="F41" s="385">
        <f t="shared" si="10"/>
        <v>0</v>
      </c>
      <c r="G41" s="314">
        <v>0</v>
      </c>
      <c r="H41" s="314">
        <v>0</v>
      </c>
      <c r="I41" s="314">
        <v>0</v>
      </c>
      <c r="J41" s="314">
        <v>0</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0">
        <f t="shared" si="8"/>
        <v>0</v>
      </c>
      <c r="AC41" s="311">
        <f t="shared" si="9"/>
        <v>0</v>
      </c>
    </row>
    <row r="42" spans="1:29" ht="18.75" x14ac:dyDescent="0.25">
      <c r="A42" s="312" t="s">
        <v>149</v>
      </c>
      <c r="B42" s="317" t="s">
        <v>581</v>
      </c>
      <c r="C42" s="318">
        <v>0</v>
      </c>
      <c r="D42" s="318">
        <v>0</v>
      </c>
      <c r="E42" s="386">
        <f t="shared" si="18"/>
        <v>0</v>
      </c>
      <c r="F42" s="385">
        <f t="shared" si="10"/>
        <v>0</v>
      </c>
      <c r="G42" s="314">
        <v>0</v>
      </c>
      <c r="H42" s="314">
        <v>0</v>
      </c>
      <c r="I42" s="314">
        <v>0</v>
      </c>
      <c r="J42" s="314">
        <v>0</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0">
        <f t="shared" si="8"/>
        <v>0</v>
      </c>
      <c r="AC42" s="311">
        <f t="shared" si="9"/>
        <v>0</v>
      </c>
    </row>
    <row r="43" spans="1:29" x14ac:dyDescent="0.25">
      <c r="A43" s="308" t="s">
        <v>58</v>
      </c>
      <c r="B43" s="309" t="s">
        <v>148</v>
      </c>
      <c r="C43" s="310">
        <v>0</v>
      </c>
      <c r="D43" s="310">
        <v>0</v>
      </c>
      <c r="E43" s="386">
        <f t="shared" si="18"/>
        <v>0</v>
      </c>
      <c r="F43" s="385">
        <f t="shared" si="10"/>
        <v>0</v>
      </c>
      <c r="G43" s="310">
        <v>0</v>
      </c>
      <c r="H43" s="310">
        <v>0</v>
      </c>
      <c r="I43" s="310">
        <v>0</v>
      </c>
      <c r="J43" s="310">
        <v>0</v>
      </c>
      <c r="K43" s="310">
        <v>0</v>
      </c>
      <c r="L43" s="310">
        <v>0</v>
      </c>
      <c r="M43" s="310">
        <v>0</v>
      </c>
      <c r="N43" s="310">
        <v>0</v>
      </c>
      <c r="O43" s="310">
        <v>0</v>
      </c>
      <c r="P43" s="310">
        <v>0</v>
      </c>
      <c r="Q43" s="310">
        <v>0</v>
      </c>
      <c r="R43" s="310">
        <v>0</v>
      </c>
      <c r="S43" s="310">
        <v>0</v>
      </c>
      <c r="T43" s="310">
        <v>0</v>
      </c>
      <c r="U43" s="310">
        <v>0</v>
      </c>
      <c r="V43" s="316">
        <v>0</v>
      </c>
      <c r="W43" s="310">
        <v>0</v>
      </c>
      <c r="X43" s="310">
        <v>0</v>
      </c>
      <c r="Y43" s="310">
        <v>0</v>
      </c>
      <c r="Z43" s="310">
        <v>0</v>
      </c>
      <c r="AA43" s="310">
        <v>0</v>
      </c>
      <c r="AB43" s="310">
        <f t="shared" si="8"/>
        <v>0</v>
      </c>
      <c r="AC43" s="311">
        <f t="shared" si="9"/>
        <v>0</v>
      </c>
    </row>
    <row r="44" spans="1:29" x14ac:dyDescent="0.25">
      <c r="A44" s="312" t="s">
        <v>147</v>
      </c>
      <c r="B44" s="313" t="s">
        <v>146</v>
      </c>
      <c r="C44" s="310">
        <f>C36</f>
        <v>0</v>
      </c>
      <c r="D44" s="310">
        <v>0</v>
      </c>
      <c r="E44" s="386">
        <f t="shared" si="18"/>
        <v>0</v>
      </c>
      <c r="F44" s="385">
        <f t="shared" si="10"/>
        <v>0</v>
      </c>
      <c r="G44" s="314">
        <v>0</v>
      </c>
      <c r="H44" s="314">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0">
        <f t="shared" si="8"/>
        <v>0</v>
      </c>
      <c r="AC44" s="311">
        <f t="shared" si="9"/>
        <v>0</v>
      </c>
    </row>
    <row r="45" spans="1:29" x14ac:dyDescent="0.25">
      <c r="A45" s="312" t="s">
        <v>145</v>
      </c>
      <c r="B45" s="313" t="s">
        <v>144</v>
      </c>
      <c r="C45" s="310">
        <f t="shared" ref="C45:C50" si="20">C37</f>
        <v>0.4</v>
      </c>
      <c r="D45" s="310">
        <v>0</v>
      </c>
      <c r="E45" s="386">
        <f t="shared" si="18"/>
        <v>0.4</v>
      </c>
      <c r="F45" s="385">
        <f t="shared" si="10"/>
        <v>0.4</v>
      </c>
      <c r="G45" s="314">
        <v>0</v>
      </c>
      <c r="H45" s="314">
        <v>0</v>
      </c>
      <c r="I45" s="314">
        <v>0</v>
      </c>
      <c r="J45" s="314">
        <v>0</v>
      </c>
      <c r="K45" s="314">
        <v>0</v>
      </c>
      <c r="L45" s="314">
        <v>0.4</v>
      </c>
      <c r="M45" s="314">
        <v>0.4</v>
      </c>
      <c r="N45" s="314">
        <v>0</v>
      </c>
      <c r="O45" s="314">
        <v>0</v>
      </c>
      <c r="P45" s="314">
        <v>0</v>
      </c>
      <c r="Q45" s="314">
        <v>0</v>
      </c>
      <c r="R45" s="314">
        <v>0</v>
      </c>
      <c r="S45" s="314">
        <v>0</v>
      </c>
      <c r="T45" s="314">
        <v>0</v>
      </c>
      <c r="U45" s="314">
        <v>0</v>
      </c>
      <c r="V45" s="315">
        <v>0</v>
      </c>
      <c r="W45" s="314">
        <v>0</v>
      </c>
      <c r="X45" s="314">
        <v>0</v>
      </c>
      <c r="Y45" s="314">
        <v>0</v>
      </c>
      <c r="Z45" s="314">
        <v>0</v>
      </c>
      <c r="AA45" s="314">
        <v>0</v>
      </c>
      <c r="AB45" s="310">
        <f t="shared" si="8"/>
        <v>0.4</v>
      </c>
      <c r="AC45" s="311">
        <f t="shared" si="9"/>
        <v>0</v>
      </c>
    </row>
    <row r="46" spans="1:29" x14ac:dyDescent="0.25">
      <c r="A46" s="312" t="s">
        <v>143</v>
      </c>
      <c r="B46" s="313" t="s">
        <v>142</v>
      </c>
      <c r="C46" s="310">
        <f t="shared" si="20"/>
        <v>0</v>
      </c>
      <c r="D46" s="310">
        <v>0</v>
      </c>
      <c r="E46" s="386">
        <f t="shared" si="18"/>
        <v>0</v>
      </c>
      <c r="F46" s="385">
        <f t="shared" si="10"/>
        <v>0</v>
      </c>
      <c r="G46" s="314">
        <v>0</v>
      </c>
      <c r="H46" s="314">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0">
        <f t="shared" si="8"/>
        <v>0</v>
      </c>
      <c r="AC46" s="311">
        <f t="shared" si="9"/>
        <v>0</v>
      </c>
    </row>
    <row r="47" spans="1:29" ht="31.5" x14ac:dyDescent="0.25">
      <c r="A47" s="312" t="s">
        <v>141</v>
      </c>
      <c r="B47" s="313" t="s">
        <v>140</v>
      </c>
      <c r="C47" s="310">
        <f t="shared" si="20"/>
        <v>0.65700000000000003</v>
      </c>
      <c r="D47" s="310">
        <v>0</v>
      </c>
      <c r="E47" s="386">
        <f t="shared" si="18"/>
        <v>0.65700000000000003</v>
      </c>
      <c r="F47" s="385">
        <f t="shared" si="10"/>
        <v>0.65700000000000003</v>
      </c>
      <c r="G47" s="314">
        <v>0</v>
      </c>
      <c r="H47" s="314">
        <v>0</v>
      </c>
      <c r="I47" s="314">
        <v>0</v>
      </c>
      <c r="J47" s="314">
        <v>0</v>
      </c>
      <c r="K47" s="314">
        <v>0</v>
      </c>
      <c r="L47" s="314">
        <v>0.65700000000000003</v>
      </c>
      <c r="M47" s="314">
        <v>0.65700000000000003</v>
      </c>
      <c r="N47" s="314">
        <v>0</v>
      </c>
      <c r="O47" s="314">
        <v>0</v>
      </c>
      <c r="P47" s="314">
        <v>0</v>
      </c>
      <c r="Q47" s="314">
        <v>0</v>
      </c>
      <c r="R47" s="314">
        <v>0</v>
      </c>
      <c r="S47" s="314">
        <v>0</v>
      </c>
      <c r="T47" s="314">
        <v>0</v>
      </c>
      <c r="U47" s="314">
        <v>0</v>
      </c>
      <c r="V47" s="314">
        <v>0</v>
      </c>
      <c r="W47" s="314">
        <v>0</v>
      </c>
      <c r="X47" s="314">
        <v>0</v>
      </c>
      <c r="Y47" s="314">
        <v>0</v>
      </c>
      <c r="Z47" s="314">
        <v>0</v>
      </c>
      <c r="AA47" s="314">
        <v>0</v>
      </c>
      <c r="AB47" s="310">
        <f t="shared" si="8"/>
        <v>0.65700000000000003</v>
      </c>
      <c r="AC47" s="311">
        <f t="shared" si="9"/>
        <v>0</v>
      </c>
    </row>
    <row r="48" spans="1:29" ht="31.5" x14ac:dyDescent="0.25">
      <c r="A48" s="312" t="s">
        <v>139</v>
      </c>
      <c r="B48" s="313" t="s">
        <v>138</v>
      </c>
      <c r="C48" s="310">
        <f t="shared" si="20"/>
        <v>0</v>
      </c>
      <c r="D48" s="310">
        <v>0</v>
      </c>
      <c r="E48" s="386">
        <f t="shared" si="18"/>
        <v>0</v>
      </c>
      <c r="F48" s="385">
        <f t="shared" si="10"/>
        <v>0</v>
      </c>
      <c r="G48" s="314">
        <v>0</v>
      </c>
      <c r="H48" s="314">
        <v>0</v>
      </c>
      <c r="I48" s="314">
        <v>0</v>
      </c>
      <c r="J48" s="314">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0">
        <f t="shared" si="8"/>
        <v>0</v>
      </c>
      <c r="AC48" s="311">
        <f t="shared" si="9"/>
        <v>0</v>
      </c>
    </row>
    <row r="49" spans="1:29" x14ac:dyDescent="0.25">
      <c r="A49" s="312" t="s">
        <v>137</v>
      </c>
      <c r="B49" s="313" t="s">
        <v>136</v>
      </c>
      <c r="C49" s="310">
        <f t="shared" si="20"/>
        <v>0</v>
      </c>
      <c r="D49" s="310">
        <v>0</v>
      </c>
      <c r="E49" s="386">
        <f t="shared" si="18"/>
        <v>0</v>
      </c>
      <c r="F49" s="385">
        <f t="shared" si="10"/>
        <v>0</v>
      </c>
      <c r="G49" s="314">
        <v>0</v>
      </c>
      <c r="H49" s="314">
        <v>0</v>
      </c>
      <c r="I49" s="314">
        <v>0</v>
      </c>
      <c r="J49" s="314">
        <v>0</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0">
        <f t="shared" si="8"/>
        <v>0</v>
      </c>
      <c r="AC49" s="311">
        <f t="shared" si="9"/>
        <v>0</v>
      </c>
    </row>
    <row r="50" spans="1:29" ht="18.75" x14ac:dyDescent="0.25">
      <c r="A50" s="312" t="s">
        <v>135</v>
      </c>
      <c r="B50" s="317" t="s">
        <v>581</v>
      </c>
      <c r="C50" s="310">
        <f t="shared" si="20"/>
        <v>0</v>
      </c>
      <c r="D50" s="310">
        <v>0</v>
      </c>
      <c r="E50" s="386">
        <f t="shared" si="18"/>
        <v>0</v>
      </c>
      <c r="F50" s="385">
        <f t="shared" si="10"/>
        <v>0</v>
      </c>
      <c r="G50" s="314">
        <v>0</v>
      </c>
      <c r="H50" s="314">
        <v>0</v>
      </c>
      <c r="I50" s="314">
        <v>0</v>
      </c>
      <c r="J50" s="314">
        <v>0</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0">
        <f t="shared" si="8"/>
        <v>0</v>
      </c>
      <c r="AC50" s="311">
        <f t="shared" si="9"/>
        <v>0</v>
      </c>
    </row>
    <row r="51" spans="1:29" ht="35.25" customHeight="1" x14ac:dyDescent="0.25">
      <c r="A51" s="308" t="s">
        <v>56</v>
      </c>
      <c r="B51" s="309" t="s">
        <v>134</v>
      </c>
      <c r="C51" s="310">
        <v>0</v>
      </c>
      <c r="D51" s="310">
        <v>0</v>
      </c>
      <c r="E51" s="386">
        <f t="shared" si="18"/>
        <v>0</v>
      </c>
      <c r="F51" s="385">
        <f t="shared" si="10"/>
        <v>0</v>
      </c>
      <c r="G51" s="310">
        <v>0</v>
      </c>
      <c r="H51" s="310">
        <v>0</v>
      </c>
      <c r="I51" s="310">
        <v>0</v>
      </c>
      <c r="J51" s="310">
        <v>0</v>
      </c>
      <c r="K51" s="310">
        <v>0</v>
      </c>
      <c r="L51" s="310">
        <v>0</v>
      </c>
      <c r="M51" s="310">
        <v>0</v>
      </c>
      <c r="N51" s="310">
        <v>0</v>
      </c>
      <c r="O51" s="310">
        <v>0</v>
      </c>
      <c r="P51" s="310">
        <v>0</v>
      </c>
      <c r="Q51" s="310">
        <v>0</v>
      </c>
      <c r="R51" s="310">
        <v>0</v>
      </c>
      <c r="S51" s="310">
        <v>0</v>
      </c>
      <c r="T51" s="310">
        <v>0</v>
      </c>
      <c r="U51" s="310">
        <v>0</v>
      </c>
      <c r="V51" s="316">
        <v>0</v>
      </c>
      <c r="W51" s="310">
        <v>0</v>
      </c>
      <c r="X51" s="310">
        <v>0</v>
      </c>
      <c r="Y51" s="310">
        <v>0</v>
      </c>
      <c r="Z51" s="310">
        <v>0</v>
      </c>
      <c r="AA51" s="310">
        <v>0</v>
      </c>
      <c r="AB51" s="310">
        <f t="shared" si="8"/>
        <v>0</v>
      </c>
      <c r="AC51" s="311">
        <f t="shared" si="9"/>
        <v>0</v>
      </c>
    </row>
    <row r="52" spans="1:29" x14ac:dyDescent="0.25">
      <c r="A52" s="312" t="s">
        <v>133</v>
      </c>
      <c r="B52" s="313" t="s">
        <v>132</v>
      </c>
      <c r="C52" s="310">
        <f>C30</f>
        <v>8.0086806399999997</v>
      </c>
      <c r="D52" s="310">
        <v>0</v>
      </c>
      <c r="E52" s="386">
        <f t="shared" si="18"/>
        <v>8.0086806399999997</v>
      </c>
      <c r="F52" s="385">
        <f t="shared" si="10"/>
        <v>8.0086806399999997</v>
      </c>
      <c r="G52" s="314">
        <v>0</v>
      </c>
      <c r="H52" s="314">
        <v>0</v>
      </c>
      <c r="I52" s="314">
        <v>0</v>
      </c>
      <c r="J52" s="314">
        <v>0</v>
      </c>
      <c r="K52" s="314">
        <v>0</v>
      </c>
      <c r="L52" s="314">
        <v>8.0086806399999997</v>
      </c>
      <c r="M52" s="314">
        <v>8.0086806399999997</v>
      </c>
      <c r="N52" s="314">
        <v>0</v>
      </c>
      <c r="O52" s="314">
        <v>0</v>
      </c>
      <c r="P52" s="314">
        <v>0</v>
      </c>
      <c r="Q52" s="314">
        <v>0</v>
      </c>
      <c r="R52" s="314">
        <v>0</v>
      </c>
      <c r="S52" s="314">
        <v>0</v>
      </c>
      <c r="T52" s="314">
        <v>0</v>
      </c>
      <c r="U52" s="314">
        <v>0</v>
      </c>
      <c r="V52" s="314">
        <v>0</v>
      </c>
      <c r="W52" s="314">
        <v>0</v>
      </c>
      <c r="X52" s="314">
        <v>0</v>
      </c>
      <c r="Y52" s="314">
        <v>0</v>
      </c>
      <c r="Z52" s="314">
        <v>0</v>
      </c>
      <c r="AA52" s="314">
        <v>0</v>
      </c>
      <c r="AB52" s="310">
        <f t="shared" si="8"/>
        <v>8.0086806399999997</v>
      </c>
      <c r="AC52" s="311">
        <f t="shared" si="9"/>
        <v>0</v>
      </c>
    </row>
    <row r="53" spans="1:29" x14ac:dyDescent="0.25">
      <c r="A53" s="312" t="s">
        <v>131</v>
      </c>
      <c r="B53" s="313" t="s">
        <v>125</v>
      </c>
      <c r="C53" s="310">
        <v>0</v>
      </c>
      <c r="D53" s="310">
        <v>0</v>
      </c>
      <c r="E53" s="386">
        <f t="shared" si="18"/>
        <v>0</v>
      </c>
      <c r="F53" s="385">
        <f t="shared" si="10"/>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5">
        <v>0</v>
      </c>
      <c r="W53" s="314">
        <v>0</v>
      </c>
      <c r="X53" s="314">
        <v>0</v>
      </c>
      <c r="Y53" s="314">
        <v>0</v>
      </c>
      <c r="Z53" s="314">
        <v>0</v>
      </c>
      <c r="AA53" s="314">
        <v>0</v>
      </c>
      <c r="AB53" s="310">
        <f t="shared" si="8"/>
        <v>0</v>
      </c>
      <c r="AC53" s="311">
        <f t="shared" si="9"/>
        <v>0</v>
      </c>
    </row>
    <row r="54" spans="1:29" x14ac:dyDescent="0.25">
      <c r="A54" s="312" t="s">
        <v>130</v>
      </c>
      <c r="B54" s="317" t="s">
        <v>124</v>
      </c>
      <c r="C54" s="318">
        <f>C45</f>
        <v>0.4</v>
      </c>
      <c r="D54" s="318">
        <v>0</v>
      </c>
      <c r="E54" s="386">
        <f t="shared" si="18"/>
        <v>0.4</v>
      </c>
      <c r="F54" s="385">
        <f t="shared" si="10"/>
        <v>0.4</v>
      </c>
      <c r="G54" s="314">
        <v>0</v>
      </c>
      <c r="H54" s="314">
        <v>0</v>
      </c>
      <c r="I54" s="314">
        <v>0</v>
      </c>
      <c r="J54" s="314">
        <v>0</v>
      </c>
      <c r="K54" s="314">
        <v>0</v>
      </c>
      <c r="L54" s="314">
        <v>0.4</v>
      </c>
      <c r="M54" s="314">
        <v>0.4</v>
      </c>
      <c r="N54" s="314">
        <v>0</v>
      </c>
      <c r="O54" s="314">
        <v>0</v>
      </c>
      <c r="P54" s="314">
        <v>0</v>
      </c>
      <c r="Q54" s="314">
        <v>0</v>
      </c>
      <c r="R54" s="314">
        <v>0</v>
      </c>
      <c r="S54" s="314">
        <v>0</v>
      </c>
      <c r="T54" s="314">
        <v>0</v>
      </c>
      <c r="U54" s="314">
        <v>0</v>
      </c>
      <c r="V54" s="314">
        <v>0</v>
      </c>
      <c r="W54" s="314">
        <v>0</v>
      </c>
      <c r="X54" s="314">
        <v>0</v>
      </c>
      <c r="Y54" s="314">
        <v>0</v>
      </c>
      <c r="Z54" s="314">
        <v>0</v>
      </c>
      <c r="AA54" s="314">
        <v>0</v>
      </c>
      <c r="AB54" s="310">
        <f t="shared" si="8"/>
        <v>0.4</v>
      </c>
      <c r="AC54" s="311">
        <f t="shared" si="9"/>
        <v>0</v>
      </c>
    </row>
    <row r="55" spans="1:29" x14ac:dyDescent="0.25">
      <c r="A55" s="312" t="s">
        <v>129</v>
      </c>
      <c r="B55" s="317" t="s">
        <v>123</v>
      </c>
      <c r="C55" s="318">
        <v>0</v>
      </c>
      <c r="D55" s="318">
        <v>0</v>
      </c>
      <c r="E55" s="386">
        <f t="shared" si="18"/>
        <v>0</v>
      </c>
      <c r="F55" s="385">
        <f t="shared" si="10"/>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0">
        <f t="shared" si="8"/>
        <v>0</v>
      </c>
      <c r="AC55" s="311">
        <f t="shared" si="9"/>
        <v>0</v>
      </c>
    </row>
    <row r="56" spans="1:29" x14ac:dyDescent="0.25">
      <c r="A56" s="312" t="s">
        <v>128</v>
      </c>
      <c r="B56" s="317" t="s">
        <v>122</v>
      </c>
      <c r="C56" s="318">
        <f>C47+C48+C49</f>
        <v>0.65700000000000003</v>
      </c>
      <c r="D56" s="318">
        <v>0</v>
      </c>
      <c r="E56" s="386">
        <f t="shared" si="18"/>
        <v>0.65700000000000003</v>
      </c>
      <c r="F56" s="385">
        <f t="shared" si="10"/>
        <v>0.65700000000000003</v>
      </c>
      <c r="G56" s="314">
        <v>0</v>
      </c>
      <c r="H56" s="314">
        <v>0</v>
      </c>
      <c r="I56" s="314">
        <v>0</v>
      </c>
      <c r="J56" s="314">
        <v>0</v>
      </c>
      <c r="K56" s="314">
        <v>0</v>
      </c>
      <c r="L56" s="314">
        <v>0.65700000000000003</v>
      </c>
      <c r="M56" s="314">
        <v>0.65700000000000003</v>
      </c>
      <c r="N56" s="314">
        <v>0</v>
      </c>
      <c r="O56" s="314">
        <v>0</v>
      </c>
      <c r="P56" s="314">
        <v>0</v>
      </c>
      <c r="Q56" s="314">
        <v>0</v>
      </c>
      <c r="R56" s="314">
        <v>0</v>
      </c>
      <c r="S56" s="314">
        <v>0</v>
      </c>
      <c r="T56" s="314">
        <v>0</v>
      </c>
      <c r="U56" s="314">
        <v>0</v>
      </c>
      <c r="V56" s="314">
        <v>0</v>
      </c>
      <c r="W56" s="314">
        <v>0</v>
      </c>
      <c r="X56" s="314">
        <v>0</v>
      </c>
      <c r="Y56" s="314">
        <v>0</v>
      </c>
      <c r="Z56" s="314">
        <v>0</v>
      </c>
      <c r="AA56" s="314">
        <v>0</v>
      </c>
      <c r="AB56" s="310">
        <f t="shared" si="8"/>
        <v>0.65700000000000003</v>
      </c>
      <c r="AC56" s="311">
        <f t="shared" si="9"/>
        <v>0</v>
      </c>
    </row>
    <row r="57" spans="1:29" ht="18.75" x14ac:dyDescent="0.25">
      <c r="A57" s="312" t="s">
        <v>127</v>
      </c>
      <c r="B57" s="317" t="s">
        <v>581</v>
      </c>
      <c r="C57" s="318">
        <f>C50</f>
        <v>0</v>
      </c>
      <c r="D57" s="318">
        <v>0</v>
      </c>
      <c r="E57" s="386">
        <f t="shared" si="18"/>
        <v>0</v>
      </c>
      <c r="F57" s="385">
        <f t="shared" si="10"/>
        <v>0</v>
      </c>
      <c r="G57" s="314">
        <v>0</v>
      </c>
      <c r="H57" s="314">
        <v>0</v>
      </c>
      <c r="I57" s="314">
        <v>0</v>
      </c>
      <c r="J57" s="314">
        <v>0</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0">
        <f t="shared" si="8"/>
        <v>0</v>
      </c>
      <c r="AC57" s="311">
        <f t="shared" si="9"/>
        <v>0</v>
      </c>
    </row>
    <row r="58" spans="1:29" ht="36.75" customHeight="1" x14ac:dyDescent="0.25">
      <c r="A58" s="308" t="s">
        <v>55</v>
      </c>
      <c r="B58" s="319" t="s">
        <v>224</v>
      </c>
      <c r="C58" s="318">
        <v>0</v>
      </c>
      <c r="D58" s="318">
        <v>0</v>
      </c>
      <c r="E58" s="386">
        <f t="shared" si="18"/>
        <v>0</v>
      </c>
      <c r="F58" s="385">
        <f t="shared" si="10"/>
        <v>0</v>
      </c>
      <c r="G58" s="310">
        <v>0</v>
      </c>
      <c r="H58" s="310">
        <v>0</v>
      </c>
      <c r="I58" s="310">
        <v>0</v>
      </c>
      <c r="J58" s="310">
        <v>0</v>
      </c>
      <c r="K58" s="310">
        <v>0</v>
      </c>
      <c r="L58" s="310">
        <v>0</v>
      </c>
      <c r="M58" s="310">
        <v>0</v>
      </c>
      <c r="N58" s="310">
        <v>0</v>
      </c>
      <c r="O58" s="310">
        <v>0</v>
      </c>
      <c r="P58" s="310">
        <v>0</v>
      </c>
      <c r="Q58" s="310">
        <v>0</v>
      </c>
      <c r="R58" s="310">
        <v>0</v>
      </c>
      <c r="S58" s="310">
        <v>0</v>
      </c>
      <c r="T58" s="310">
        <v>0</v>
      </c>
      <c r="U58" s="310">
        <v>0</v>
      </c>
      <c r="V58" s="316">
        <v>0</v>
      </c>
      <c r="W58" s="310">
        <v>0</v>
      </c>
      <c r="X58" s="310">
        <v>0</v>
      </c>
      <c r="Y58" s="310">
        <v>0</v>
      </c>
      <c r="Z58" s="310">
        <v>0</v>
      </c>
      <c r="AA58" s="310">
        <v>0</v>
      </c>
      <c r="AB58" s="310">
        <f t="shared" si="8"/>
        <v>0</v>
      </c>
      <c r="AC58" s="311">
        <f t="shared" si="9"/>
        <v>0</v>
      </c>
    </row>
    <row r="59" spans="1:29" x14ac:dyDescent="0.25">
      <c r="A59" s="308" t="s">
        <v>53</v>
      </c>
      <c r="B59" s="309" t="s">
        <v>126</v>
      </c>
      <c r="C59" s="310">
        <v>0</v>
      </c>
      <c r="D59" s="310">
        <v>0</v>
      </c>
      <c r="E59" s="386">
        <f t="shared" si="18"/>
        <v>0</v>
      </c>
      <c r="F59" s="385">
        <f t="shared" si="10"/>
        <v>0</v>
      </c>
      <c r="G59" s="310">
        <v>0</v>
      </c>
      <c r="H59" s="310">
        <v>0</v>
      </c>
      <c r="I59" s="310">
        <v>0</v>
      </c>
      <c r="J59" s="310">
        <v>0</v>
      </c>
      <c r="K59" s="310">
        <v>0</v>
      </c>
      <c r="L59" s="310">
        <v>0</v>
      </c>
      <c r="M59" s="310">
        <v>0</v>
      </c>
      <c r="N59" s="310">
        <v>0</v>
      </c>
      <c r="O59" s="310">
        <v>0</v>
      </c>
      <c r="P59" s="310">
        <v>0</v>
      </c>
      <c r="Q59" s="310">
        <v>0</v>
      </c>
      <c r="R59" s="310">
        <v>0</v>
      </c>
      <c r="S59" s="310">
        <v>0</v>
      </c>
      <c r="T59" s="310">
        <v>0</v>
      </c>
      <c r="U59" s="310">
        <v>0</v>
      </c>
      <c r="V59" s="316">
        <v>0</v>
      </c>
      <c r="W59" s="310">
        <v>0</v>
      </c>
      <c r="X59" s="310">
        <v>0</v>
      </c>
      <c r="Y59" s="310">
        <v>0</v>
      </c>
      <c r="Z59" s="310">
        <v>0</v>
      </c>
      <c r="AA59" s="310">
        <v>0</v>
      </c>
      <c r="AB59" s="310">
        <f t="shared" si="8"/>
        <v>0</v>
      </c>
      <c r="AC59" s="311">
        <f t="shared" si="9"/>
        <v>0</v>
      </c>
    </row>
    <row r="60" spans="1:29" x14ac:dyDescent="0.25">
      <c r="A60" s="312" t="s">
        <v>218</v>
      </c>
      <c r="B60" s="55" t="s">
        <v>146</v>
      </c>
      <c r="C60" s="196">
        <v>0</v>
      </c>
      <c r="D60" s="196">
        <v>0</v>
      </c>
      <c r="E60" s="386">
        <f t="shared" si="18"/>
        <v>0</v>
      </c>
      <c r="F60" s="385">
        <f t="shared" si="10"/>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0">
        <f t="shared" si="8"/>
        <v>0</v>
      </c>
      <c r="AC60" s="311">
        <f t="shared" si="9"/>
        <v>0</v>
      </c>
    </row>
    <row r="61" spans="1:29" x14ac:dyDescent="0.25">
      <c r="A61" s="312" t="s">
        <v>219</v>
      </c>
      <c r="B61" s="55" t="s">
        <v>144</v>
      </c>
      <c r="C61" s="196">
        <v>0.25</v>
      </c>
      <c r="D61" s="196">
        <v>0</v>
      </c>
      <c r="E61" s="386">
        <f t="shared" si="18"/>
        <v>0.25</v>
      </c>
      <c r="F61" s="385">
        <f t="shared" si="10"/>
        <v>0.25</v>
      </c>
      <c r="G61" s="314">
        <v>0</v>
      </c>
      <c r="H61" s="314">
        <v>0</v>
      </c>
      <c r="I61" s="314">
        <v>0</v>
      </c>
      <c r="J61" s="314">
        <v>0</v>
      </c>
      <c r="K61" s="314">
        <v>0</v>
      </c>
      <c r="L61" s="314">
        <v>0.25</v>
      </c>
      <c r="M61" s="314">
        <v>0.25</v>
      </c>
      <c r="N61" s="314">
        <v>0</v>
      </c>
      <c r="O61" s="314">
        <v>0</v>
      </c>
      <c r="P61" s="314">
        <v>0</v>
      </c>
      <c r="Q61" s="314">
        <v>0</v>
      </c>
      <c r="R61" s="314">
        <v>0</v>
      </c>
      <c r="S61" s="314">
        <v>0</v>
      </c>
      <c r="T61" s="314">
        <v>0</v>
      </c>
      <c r="U61" s="314">
        <v>0</v>
      </c>
      <c r="V61" s="314">
        <v>0</v>
      </c>
      <c r="W61" s="314">
        <v>0</v>
      </c>
      <c r="X61" s="314">
        <v>0</v>
      </c>
      <c r="Y61" s="314">
        <v>0</v>
      </c>
      <c r="Z61" s="314">
        <v>0</v>
      </c>
      <c r="AA61" s="314">
        <v>0</v>
      </c>
      <c r="AB61" s="310">
        <f t="shared" si="8"/>
        <v>0.25</v>
      </c>
      <c r="AC61" s="311">
        <f t="shared" si="9"/>
        <v>0</v>
      </c>
    </row>
    <row r="62" spans="1:29" x14ac:dyDescent="0.25">
      <c r="A62" s="312" t="s">
        <v>220</v>
      </c>
      <c r="B62" s="55" t="s">
        <v>142</v>
      </c>
      <c r="C62" s="196">
        <v>0</v>
      </c>
      <c r="D62" s="196">
        <v>0</v>
      </c>
      <c r="E62" s="386">
        <f t="shared" si="18"/>
        <v>0</v>
      </c>
      <c r="F62" s="385">
        <f t="shared" si="10"/>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0">
        <f t="shared" si="8"/>
        <v>0</v>
      </c>
      <c r="AC62" s="311">
        <f t="shared" si="9"/>
        <v>0</v>
      </c>
    </row>
    <row r="63" spans="1:29" x14ac:dyDescent="0.25">
      <c r="A63" s="312" t="s">
        <v>221</v>
      </c>
      <c r="B63" s="55" t="s">
        <v>223</v>
      </c>
      <c r="C63" s="196">
        <f>C56</f>
        <v>0.65700000000000003</v>
      </c>
      <c r="D63" s="196">
        <v>0</v>
      </c>
      <c r="E63" s="386">
        <f t="shared" si="18"/>
        <v>0.65700000000000003</v>
      </c>
      <c r="F63" s="385">
        <f t="shared" si="10"/>
        <v>0.65700000000000003</v>
      </c>
      <c r="G63" s="314">
        <v>0</v>
      </c>
      <c r="H63" s="314">
        <v>0</v>
      </c>
      <c r="I63" s="314">
        <v>0</v>
      </c>
      <c r="J63" s="314">
        <v>0</v>
      </c>
      <c r="K63" s="314">
        <v>0</v>
      </c>
      <c r="L63" s="314">
        <v>0.65700000000000003</v>
      </c>
      <c r="M63" s="314">
        <v>0.65700000000000003</v>
      </c>
      <c r="N63" s="314">
        <v>0</v>
      </c>
      <c r="O63" s="314">
        <v>0</v>
      </c>
      <c r="P63" s="314">
        <v>0</v>
      </c>
      <c r="Q63" s="314">
        <v>0</v>
      </c>
      <c r="R63" s="314">
        <v>0</v>
      </c>
      <c r="S63" s="314">
        <v>0</v>
      </c>
      <c r="T63" s="314">
        <v>0</v>
      </c>
      <c r="U63" s="314">
        <v>0</v>
      </c>
      <c r="V63" s="314">
        <v>0</v>
      </c>
      <c r="W63" s="314">
        <v>0</v>
      </c>
      <c r="X63" s="314">
        <v>0</v>
      </c>
      <c r="Y63" s="314">
        <v>0</v>
      </c>
      <c r="Z63" s="314">
        <v>0</v>
      </c>
      <c r="AA63" s="314">
        <v>0</v>
      </c>
      <c r="AB63" s="310">
        <f t="shared" si="8"/>
        <v>0.65700000000000003</v>
      </c>
      <c r="AC63" s="311">
        <f t="shared" si="9"/>
        <v>0</v>
      </c>
    </row>
    <row r="64" spans="1:29" ht="18.75" x14ac:dyDescent="0.25">
      <c r="A64" s="312" t="s">
        <v>222</v>
      </c>
      <c r="B64" s="317" t="s">
        <v>121</v>
      </c>
      <c r="C64" s="318">
        <v>0</v>
      </c>
      <c r="D64" s="318">
        <v>0</v>
      </c>
      <c r="E64" s="386">
        <f t="shared" si="18"/>
        <v>0</v>
      </c>
      <c r="F64" s="385">
        <f t="shared" si="10"/>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0">
        <f t="shared" si="8"/>
        <v>0</v>
      </c>
      <c r="AC64" s="311">
        <f t="shared" si="9"/>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2"/>
      <c r="C66" s="532"/>
      <c r="D66" s="532"/>
      <c r="E66" s="532"/>
      <c r="F66" s="532"/>
      <c r="G66" s="532"/>
      <c r="H66" s="532"/>
      <c r="I66" s="532"/>
      <c r="J66" s="261"/>
      <c r="K66" s="261"/>
      <c r="L66" s="261"/>
      <c r="M66" s="261"/>
      <c r="N66" s="261"/>
      <c r="O66" s="261"/>
      <c r="P66" s="261"/>
      <c r="Q66" s="261"/>
      <c r="R66" s="261"/>
      <c r="S66" s="261"/>
      <c r="T66" s="261"/>
      <c r="U66" s="261"/>
      <c r="V66" s="261"/>
      <c r="W66" s="261"/>
      <c r="X66" s="261"/>
      <c r="Y66" s="261"/>
      <c r="Z66" s="261"/>
      <c r="AA66" s="261"/>
      <c r="AB66" s="52"/>
    </row>
    <row r="67" spans="1:28" x14ac:dyDescent="0.25">
      <c r="A67" s="49"/>
      <c r="B67" s="49"/>
      <c r="C67" s="49"/>
      <c r="D67" s="49"/>
      <c r="E67" s="49"/>
      <c r="F67" s="49"/>
      <c r="AB67" s="49"/>
    </row>
    <row r="68" spans="1:28" ht="50.25" customHeight="1" x14ac:dyDescent="0.25">
      <c r="A68" s="49"/>
      <c r="B68" s="533"/>
      <c r="C68" s="533"/>
      <c r="D68" s="533"/>
      <c r="E68" s="533"/>
      <c r="F68" s="533"/>
      <c r="G68" s="533"/>
      <c r="H68" s="533"/>
      <c r="I68" s="533"/>
      <c r="J68" s="262"/>
      <c r="K68" s="262"/>
      <c r="L68" s="262"/>
      <c r="M68" s="262"/>
      <c r="N68" s="262"/>
      <c r="O68" s="262"/>
      <c r="P68" s="262"/>
      <c r="Q68" s="262"/>
      <c r="R68" s="262"/>
      <c r="S68" s="262"/>
      <c r="T68" s="262"/>
      <c r="U68" s="262"/>
      <c r="V68" s="262"/>
      <c r="W68" s="262"/>
      <c r="X68" s="262"/>
      <c r="Y68" s="262"/>
      <c r="Z68" s="262"/>
      <c r="AA68" s="262"/>
      <c r="AB68" s="49"/>
    </row>
    <row r="69" spans="1:28" x14ac:dyDescent="0.25">
      <c r="A69" s="49"/>
      <c r="B69" s="49"/>
      <c r="C69" s="49"/>
      <c r="D69" s="49"/>
      <c r="E69" s="49"/>
      <c r="F69" s="49"/>
      <c r="AB69" s="49"/>
    </row>
    <row r="70" spans="1:28" ht="36.75" customHeight="1" x14ac:dyDescent="0.25">
      <c r="A70" s="49"/>
      <c r="B70" s="532"/>
      <c r="C70" s="532"/>
      <c r="D70" s="532"/>
      <c r="E70" s="532"/>
      <c r="F70" s="532"/>
      <c r="G70" s="532"/>
      <c r="H70" s="532"/>
      <c r="I70" s="532"/>
      <c r="J70" s="261"/>
      <c r="K70" s="261"/>
      <c r="L70" s="261"/>
      <c r="M70" s="261"/>
      <c r="N70" s="261"/>
      <c r="O70" s="261"/>
      <c r="P70" s="261"/>
      <c r="Q70" s="261"/>
      <c r="R70" s="261"/>
      <c r="S70" s="261"/>
      <c r="T70" s="261"/>
      <c r="U70" s="261"/>
      <c r="V70" s="261"/>
      <c r="W70" s="261"/>
      <c r="X70" s="261"/>
      <c r="Y70" s="261"/>
      <c r="Z70" s="261"/>
      <c r="AA70" s="261"/>
      <c r="AB70" s="49"/>
    </row>
    <row r="71" spans="1:28" x14ac:dyDescent="0.25">
      <c r="A71" s="49"/>
      <c r="B71" s="51"/>
      <c r="C71" s="51"/>
      <c r="D71" s="51"/>
      <c r="E71" s="51"/>
      <c r="F71" s="51"/>
      <c r="AB71" s="49"/>
    </row>
    <row r="72" spans="1:28" ht="51" customHeight="1" x14ac:dyDescent="0.25">
      <c r="A72" s="49"/>
      <c r="B72" s="532"/>
      <c r="C72" s="532"/>
      <c r="D72" s="532"/>
      <c r="E72" s="532"/>
      <c r="F72" s="532"/>
      <c r="G72" s="532"/>
      <c r="H72" s="532"/>
      <c r="I72" s="532"/>
      <c r="J72" s="261"/>
      <c r="K72" s="261"/>
      <c r="L72" s="261"/>
      <c r="M72" s="261"/>
      <c r="N72" s="261"/>
      <c r="O72" s="261"/>
      <c r="P72" s="261"/>
      <c r="Q72" s="261"/>
      <c r="R72" s="261"/>
      <c r="S72" s="261"/>
      <c r="T72" s="261"/>
      <c r="U72" s="261"/>
      <c r="V72" s="261"/>
      <c r="W72" s="261"/>
      <c r="X72" s="261"/>
      <c r="Y72" s="261"/>
      <c r="Z72" s="261"/>
      <c r="AA72" s="261"/>
      <c r="AB72" s="49"/>
    </row>
    <row r="73" spans="1:28" ht="32.25" customHeight="1" x14ac:dyDescent="0.25">
      <c r="A73" s="49"/>
      <c r="B73" s="533"/>
      <c r="C73" s="533"/>
      <c r="D73" s="533"/>
      <c r="E73" s="533"/>
      <c r="F73" s="533"/>
      <c r="G73" s="533"/>
      <c r="H73" s="533"/>
      <c r="I73" s="533"/>
      <c r="J73" s="262"/>
      <c r="K73" s="262"/>
      <c r="L73" s="262"/>
      <c r="M73" s="262"/>
      <c r="N73" s="262"/>
      <c r="O73" s="262"/>
      <c r="P73" s="262"/>
      <c r="Q73" s="262"/>
      <c r="R73" s="262"/>
      <c r="S73" s="262"/>
      <c r="T73" s="262"/>
      <c r="U73" s="262"/>
      <c r="V73" s="262"/>
      <c r="W73" s="262"/>
      <c r="X73" s="262"/>
      <c r="Y73" s="262"/>
      <c r="Z73" s="262"/>
      <c r="AA73" s="262"/>
      <c r="AB73" s="49"/>
    </row>
    <row r="74" spans="1:28" ht="51.75" customHeight="1" x14ac:dyDescent="0.25">
      <c r="A74" s="49"/>
      <c r="B74" s="532"/>
      <c r="C74" s="532"/>
      <c r="D74" s="532"/>
      <c r="E74" s="532"/>
      <c r="F74" s="532"/>
      <c r="G74" s="532"/>
      <c r="H74" s="532"/>
      <c r="I74" s="532"/>
      <c r="J74" s="261"/>
      <c r="K74" s="261"/>
      <c r="L74" s="261"/>
      <c r="M74" s="261"/>
      <c r="N74" s="261"/>
      <c r="O74" s="261"/>
      <c r="P74" s="261"/>
      <c r="Q74" s="261"/>
      <c r="R74" s="261"/>
      <c r="S74" s="261"/>
      <c r="T74" s="261"/>
      <c r="U74" s="261"/>
      <c r="V74" s="261"/>
      <c r="W74" s="261"/>
      <c r="X74" s="261"/>
      <c r="Y74" s="261"/>
      <c r="Z74" s="261"/>
      <c r="AA74" s="261"/>
      <c r="AB74" s="49"/>
    </row>
    <row r="75" spans="1:28" ht="21.75" customHeight="1" x14ac:dyDescent="0.25">
      <c r="A75" s="49"/>
      <c r="B75" s="530"/>
      <c r="C75" s="530"/>
      <c r="D75" s="530"/>
      <c r="E75" s="530"/>
      <c r="F75" s="530"/>
      <c r="G75" s="530"/>
      <c r="H75" s="530"/>
      <c r="I75" s="530"/>
      <c r="J75" s="259"/>
      <c r="K75" s="259"/>
      <c r="L75" s="259"/>
      <c r="M75" s="259"/>
      <c r="N75" s="259"/>
      <c r="O75" s="259"/>
      <c r="P75" s="259"/>
      <c r="Q75" s="259"/>
      <c r="R75" s="259"/>
      <c r="S75" s="259"/>
      <c r="T75" s="259"/>
      <c r="U75" s="259"/>
      <c r="V75" s="259"/>
      <c r="W75" s="259"/>
      <c r="X75" s="259"/>
      <c r="Y75" s="259"/>
      <c r="Z75" s="259"/>
      <c r="AA75" s="259"/>
      <c r="AB75" s="49"/>
    </row>
    <row r="76" spans="1:28" ht="23.25" customHeight="1" x14ac:dyDescent="0.25">
      <c r="A76" s="49"/>
      <c r="B76" s="50"/>
      <c r="C76" s="50"/>
      <c r="D76" s="50"/>
      <c r="E76" s="50"/>
      <c r="F76" s="50"/>
      <c r="AB76" s="49"/>
    </row>
    <row r="77" spans="1:28" ht="18.75" customHeight="1" x14ac:dyDescent="0.25">
      <c r="A77" s="49"/>
      <c r="B77" s="531"/>
      <c r="C77" s="531"/>
      <c r="D77" s="531"/>
      <c r="E77" s="531"/>
      <c r="F77" s="531"/>
      <c r="G77" s="531"/>
      <c r="H77" s="531"/>
      <c r="I77" s="531"/>
      <c r="J77" s="260"/>
      <c r="K77" s="260"/>
      <c r="L77" s="260"/>
      <c r="M77" s="260"/>
      <c r="N77" s="260"/>
      <c r="O77" s="260"/>
      <c r="P77" s="260"/>
      <c r="Q77" s="260"/>
      <c r="R77" s="260"/>
      <c r="S77" s="260"/>
      <c r="T77" s="260"/>
      <c r="U77" s="260"/>
      <c r="V77" s="260"/>
      <c r="W77" s="260"/>
      <c r="X77" s="260"/>
      <c r="Y77" s="260"/>
      <c r="Z77" s="260"/>
      <c r="AA77" s="260"/>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D64">
    <cfRule type="cellIs" dxfId="12" priority="15" operator="notEqual">
      <formula>0</formula>
    </cfRule>
  </conditionalFormatting>
  <conditionalFormatting sqref="AC24:AC64">
    <cfRule type="cellIs" dxfId="11" priority="11" operator="notEqual">
      <formula>0</formula>
    </cfRule>
  </conditionalFormatting>
  <conditionalFormatting sqref="L31:L64 L24:L29 O24:S29 O31:S64">
    <cfRule type="cellIs" dxfId="10" priority="10" operator="notEqual">
      <formula>0</formula>
    </cfRule>
  </conditionalFormatting>
  <conditionalFormatting sqref="T24:AB24 T35:AB64 T31:W34 T25:W29 Y25:AB34 K24:K29 K30:L30 K31:K64 O30:W30 G24:I64">
    <cfRule type="cellIs" dxfId="9" priority="12" operator="notEqual">
      <formula>0</formula>
    </cfRule>
  </conditionalFormatting>
  <conditionalFormatting sqref="X25:X34">
    <cfRule type="cellIs" dxfId="8" priority="9" operator="notEqual">
      <formula>0</formula>
    </cfRule>
  </conditionalFormatting>
  <conditionalFormatting sqref="E24:E64">
    <cfRule type="cellIs" dxfId="7" priority="8" operator="notEqual">
      <formula>0</formula>
    </cfRule>
  </conditionalFormatting>
  <conditionalFormatting sqref="J24:J64">
    <cfRule type="cellIs" dxfId="6" priority="7" operator="notEqual">
      <formula>0</formula>
    </cfRule>
  </conditionalFormatting>
  <conditionalFormatting sqref="N24:N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1:M64 M24:M29">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X16"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row>
    <row r="6" spans="1:48" ht="18.75" x14ac:dyDescent="0.3">
      <c r="AV6" s="14"/>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3" t="s">
        <v>5</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38" t="str">
        <f>'1. паспорт местоположение'!A12:C12</f>
        <v>N_22-1286</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3" t="s">
        <v>4</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45"/>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row>
    <row r="15" spans="1:48" ht="33" customHeight="1" x14ac:dyDescent="0.25">
      <c r="A15" s="438"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3" t="s">
        <v>3</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540"/>
      <c r="B17" s="540"/>
      <c r="C17" s="540"/>
      <c r="D17" s="540"/>
      <c r="E17" s="540"/>
      <c r="F17" s="540"/>
      <c r="G17" s="540"/>
      <c r="H17" s="540"/>
      <c r="I17" s="540"/>
      <c r="J17" s="540"/>
      <c r="K17" s="540"/>
      <c r="L17" s="540"/>
      <c r="M17" s="540"/>
      <c r="N17" s="540"/>
      <c r="O17" s="540"/>
      <c r="P17" s="540"/>
      <c r="Q17" s="540"/>
      <c r="R17" s="540"/>
      <c r="S17" s="540"/>
      <c r="T17" s="540"/>
      <c r="U17" s="540"/>
      <c r="V17" s="540"/>
      <c r="W17" s="540"/>
      <c r="X17" s="540"/>
      <c r="Y17" s="540"/>
      <c r="Z17" s="540"/>
      <c r="AA17" s="540"/>
      <c r="AB17" s="540"/>
      <c r="AC17" s="540"/>
      <c r="AD17" s="540"/>
      <c r="AE17" s="540"/>
      <c r="AF17" s="540"/>
      <c r="AG17" s="540"/>
      <c r="AH17" s="540"/>
      <c r="AI17" s="540"/>
      <c r="AJ17" s="540"/>
      <c r="AK17" s="540"/>
      <c r="AL17" s="540"/>
      <c r="AM17" s="540"/>
      <c r="AN17" s="540"/>
      <c r="AO17" s="540"/>
      <c r="AP17" s="540"/>
      <c r="AQ17" s="540"/>
      <c r="AR17" s="540"/>
      <c r="AS17" s="540"/>
      <c r="AT17" s="540"/>
      <c r="AU17" s="540"/>
      <c r="AV17" s="540"/>
    </row>
    <row r="18" spans="1:48" ht="14.25" customHeight="1" x14ac:dyDescent="0.25">
      <c r="A18" s="540"/>
      <c r="B18" s="540"/>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c r="AD18" s="540"/>
      <c r="AE18" s="540"/>
      <c r="AF18" s="540"/>
      <c r="AG18" s="540"/>
      <c r="AH18" s="540"/>
      <c r="AI18" s="540"/>
      <c r="AJ18" s="540"/>
      <c r="AK18" s="540"/>
      <c r="AL18" s="540"/>
      <c r="AM18" s="540"/>
      <c r="AN18" s="540"/>
      <c r="AO18" s="540"/>
      <c r="AP18" s="540"/>
      <c r="AQ18" s="540"/>
      <c r="AR18" s="540"/>
      <c r="AS18" s="540"/>
      <c r="AT18" s="540"/>
      <c r="AU18" s="540"/>
      <c r="AV18" s="540"/>
    </row>
    <row r="19" spans="1:48" x14ac:dyDescent="0.25">
      <c r="A19" s="540"/>
      <c r="B19" s="540"/>
      <c r="C19" s="540"/>
      <c r="D19" s="540"/>
      <c r="E19" s="540"/>
      <c r="F19" s="540"/>
      <c r="G19" s="540"/>
      <c r="H19" s="540"/>
      <c r="I19" s="540"/>
      <c r="J19" s="540"/>
      <c r="K19" s="540"/>
      <c r="L19" s="540"/>
      <c r="M19" s="540"/>
      <c r="N19" s="540"/>
      <c r="O19" s="540"/>
      <c r="P19" s="540"/>
      <c r="Q19" s="540"/>
      <c r="R19" s="540"/>
      <c r="S19" s="540"/>
      <c r="T19" s="540"/>
      <c r="U19" s="540"/>
      <c r="V19" s="540"/>
      <c r="W19" s="540"/>
      <c r="X19" s="540"/>
      <c r="Y19" s="540"/>
      <c r="Z19" s="540"/>
      <c r="AA19" s="540"/>
      <c r="AB19" s="540"/>
      <c r="AC19" s="540"/>
      <c r="AD19" s="540"/>
      <c r="AE19" s="540"/>
      <c r="AF19" s="540"/>
      <c r="AG19" s="540"/>
      <c r="AH19" s="540"/>
      <c r="AI19" s="540"/>
      <c r="AJ19" s="540"/>
      <c r="AK19" s="540"/>
      <c r="AL19" s="540"/>
      <c r="AM19" s="540"/>
      <c r="AN19" s="540"/>
      <c r="AO19" s="540"/>
      <c r="AP19" s="540"/>
      <c r="AQ19" s="540"/>
      <c r="AR19" s="540"/>
      <c r="AS19" s="540"/>
      <c r="AT19" s="540"/>
      <c r="AU19" s="540"/>
      <c r="AV19" s="540"/>
    </row>
    <row r="20" spans="1:48" s="21" customFormat="1" x14ac:dyDescent="0.25">
      <c r="A20" s="541"/>
      <c r="B20" s="541"/>
      <c r="C20" s="541"/>
      <c r="D20" s="541"/>
      <c r="E20" s="541"/>
      <c r="F20" s="541"/>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1"/>
      <c r="AM20" s="541"/>
      <c r="AN20" s="541"/>
      <c r="AO20" s="541"/>
      <c r="AP20" s="541"/>
      <c r="AQ20" s="541"/>
      <c r="AR20" s="541"/>
      <c r="AS20" s="541"/>
      <c r="AT20" s="541"/>
      <c r="AU20" s="541"/>
      <c r="AV20" s="541"/>
    </row>
    <row r="21" spans="1:48" s="21" customFormat="1" x14ac:dyDescent="0.25">
      <c r="A21" s="542" t="s">
        <v>439</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1" customFormat="1" ht="58.5" customHeight="1" x14ac:dyDescent="0.25">
      <c r="A22" s="543" t="s">
        <v>49</v>
      </c>
      <c r="B22" s="546" t="s">
        <v>21</v>
      </c>
      <c r="C22" s="543" t="s">
        <v>48</v>
      </c>
      <c r="D22" s="543" t="s">
        <v>47</v>
      </c>
      <c r="E22" s="549" t="s">
        <v>450</v>
      </c>
      <c r="F22" s="550"/>
      <c r="G22" s="550"/>
      <c r="H22" s="550"/>
      <c r="I22" s="550"/>
      <c r="J22" s="550"/>
      <c r="K22" s="550"/>
      <c r="L22" s="551"/>
      <c r="M22" s="543" t="s">
        <v>46</v>
      </c>
      <c r="N22" s="543" t="s">
        <v>45</v>
      </c>
      <c r="O22" s="543" t="s">
        <v>44</v>
      </c>
      <c r="P22" s="552" t="s">
        <v>232</v>
      </c>
      <c r="Q22" s="552" t="s">
        <v>43</v>
      </c>
      <c r="R22" s="552" t="s">
        <v>42</v>
      </c>
      <c r="S22" s="552" t="s">
        <v>41</v>
      </c>
      <c r="T22" s="552"/>
      <c r="U22" s="553" t="s">
        <v>40</v>
      </c>
      <c r="V22" s="553" t="s">
        <v>39</v>
      </c>
      <c r="W22" s="552" t="s">
        <v>38</v>
      </c>
      <c r="X22" s="552" t="s">
        <v>37</v>
      </c>
      <c r="Y22" s="552" t="s">
        <v>36</v>
      </c>
      <c r="Z22" s="566" t="s">
        <v>35</v>
      </c>
      <c r="AA22" s="552" t="s">
        <v>34</v>
      </c>
      <c r="AB22" s="552" t="s">
        <v>33</v>
      </c>
      <c r="AC22" s="552" t="s">
        <v>32</v>
      </c>
      <c r="AD22" s="552" t="s">
        <v>31</v>
      </c>
      <c r="AE22" s="552" t="s">
        <v>30</v>
      </c>
      <c r="AF22" s="552" t="s">
        <v>29</v>
      </c>
      <c r="AG22" s="552"/>
      <c r="AH22" s="552"/>
      <c r="AI22" s="552"/>
      <c r="AJ22" s="552"/>
      <c r="AK22" s="552"/>
      <c r="AL22" s="552" t="s">
        <v>28</v>
      </c>
      <c r="AM22" s="552"/>
      <c r="AN22" s="552"/>
      <c r="AO22" s="552"/>
      <c r="AP22" s="552" t="s">
        <v>27</v>
      </c>
      <c r="AQ22" s="552"/>
      <c r="AR22" s="552" t="s">
        <v>26</v>
      </c>
      <c r="AS22" s="552" t="s">
        <v>25</v>
      </c>
      <c r="AT22" s="552" t="s">
        <v>24</v>
      </c>
      <c r="AU22" s="552" t="s">
        <v>23</v>
      </c>
      <c r="AV22" s="556" t="s">
        <v>22</v>
      </c>
    </row>
    <row r="23" spans="1:48" s="21" customFormat="1" ht="64.5" customHeight="1" x14ac:dyDescent="0.25">
      <c r="A23" s="544"/>
      <c r="B23" s="547"/>
      <c r="C23" s="544"/>
      <c r="D23" s="544"/>
      <c r="E23" s="558" t="s">
        <v>20</v>
      </c>
      <c r="F23" s="560" t="s">
        <v>125</v>
      </c>
      <c r="G23" s="560" t="s">
        <v>124</v>
      </c>
      <c r="H23" s="560" t="s">
        <v>123</v>
      </c>
      <c r="I23" s="564" t="s">
        <v>362</v>
      </c>
      <c r="J23" s="564" t="s">
        <v>363</v>
      </c>
      <c r="K23" s="564" t="s">
        <v>364</v>
      </c>
      <c r="L23" s="560" t="s">
        <v>73</v>
      </c>
      <c r="M23" s="544"/>
      <c r="N23" s="544"/>
      <c r="O23" s="544"/>
      <c r="P23" s="552"/>
      <c r="Q23" s="552"/>
      <c r="R23" s="552"/>
      <c r="S23" s="562" t="s">
        <v>1</v>
      </c>
      <c r="T23" s="562" t="s">
        <v>8</v>
      </c>
      <c r="U23" s="553"/>
      <c r="V23" s="553"/>
      <c r="W23" s="552"/>
      <c r="X23" s="552"/>
      <c r="Y23" s="552"/>
      <c r="Z23" s="552"/>
      <c r="AA23" s="552"/>
      <c r="AB23" s="552"/>
      <c r="AC23" s="552"/>
      <c r="AD23" s="552"/>
      <c r="AE23" s="552"/>
      <c r="AF23" s="552" t="s">
        <v>19</v>
      </c>
      <c r="AG23" s="552"/>
      <c r="AH23" s="552" t="s">
        <v>18</v>
      </c>
      <c r="AI23" s="552"/>
      <c r="AJ23" s="543" t="s">
        <v>17</v>
      </c>
      <c r="AK23" s="543" t="s">
        <v>16</v>
      </c>
      <c r="AL23" s="543" t="s">
        <v>15</v>
      </c>
      <c r="AM23" s="543" t="s">
        <v>14</v>
      </c>
      <c r="AN23" s="543" t="s">
        <v>13</v>
      </c>
      <c r="AO23" s="543" t="s">
        <v>12</v>
      </c>
      <c r="AP23" s="543" t="s">
        <v>11</v>
      </c>
      <c r="AQ23" s="554" t="s">
        <v>8</v>
      </c>
      <c r="AR23" s="552"/>
      <c r="AS23" s="552"/>
      <c r="AT23" s="552"/>
      <c r="AU23" s="552"/>
      <c r="AV23" s="557"/>
    </row>
    <row r="24" spans="1:48" s="21" customFormat="1" ht="96.75" customHeight="1" x14ac:dyDescent="0.25">
      <c r="A24" s="545"/>
      <c r="B24" s="548"/>
      <c r="C24" s="545"/>
      <c r="D24" s="545"/>
      <c r="E24" s="559"/>
      <c r="F24" s="561"/>
      <c r="G24" s="561"/>
      <c r="H24" s="561"/>
      <c r="I24" s="565"/>
      <c r="J24" s="565"/>
      <c r="K24" s="565"/>
      <c r="L24" s="561"/>
      <c r="M24" s="545"/>
      <c r="N24" s="545"/>
      <c r="O24" s="545"/>
      <c r="P24" s="552"/>
      <c r="Q24" s="552"/>
      <c r="R24" s="552"/>
      <c r="S24" s="563"/>
      <c r="T24" s="563"/>
      <c r="U24" s="553"/>
      <c r="V24" s="553"/>
      <c r="W24" s="552"/>
      <c r="X24" s="552"/>
      <c r="Y24" s="552"/>
      <c r="Z24" s="552"/>
      <c r="AA24" s="552"/>
      <c r="AB24" s="552"/>
      <c r="AC24" s="552"/>
      <c r="AD24" s="552"/>
      <c r="AE24" s="552"/>
      <c r="AF24" s="92" t="s">
        <v>10</v>
      </c>
      <c r="AG24" s="92" t="s">
        <v>9</v>
      </c>
      <c r="AH24" s="93" t="s">
        <v>1</v>
      </c>
      <c r="AI24" s="93" t="s">
        <v>8</v>
      </c>
      <c r="AJ24" s="545"/>
      <c r="AK24" s="545"/>
      <c r="AL24" s="545"/>
      <c r="AM24" s="545"/>
      <c r="AN24" s="545"/>
      <c r="AO24" s="545"/>
      <c r="AP24" s="545"/>
      <c r="AQ24" s="555"/>
      <c r="AR24" s="552"/>
      <c r="AS24" s="552"/>
      <c r="AT24" s="552"/>
      <c r="AU24" s="552"/>
      <c r="AV24" s="55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0">
        <v>1</v>
      </c>
      <c r="B26" s="321" t="s">
        <v>530</v>
      </c>
      <c r="C26" s="321"/>
      <c r="D26" s="322">
        <f>'6.1. Паспорт сетевой график'!H53</f>
        <v>46022</v>
      </c>
      <c r="E26" s="320"/>
      <c r="F26" s="320"/>
      <c r="G26" s="323">
        <f>'6.2. Паспорт фин осв ввод'!C37</f>
        <v>0.4</v>
      </c>
      <c r="H26" s="320"/>
      <c r="I26" s="323">
        <f>'6.2. Паспорт фин осв ввод'!C39</f>
        <v>0.65700000000000003</v>
      </c>
      <c r="J26" s="320"/>
      <c r="K26" s="320"/>
      <c r="L26" s="320"/>
      <c r="M26" s="399" t="s">
        <v>601</v>
      </c>
      <c r="N26" s="399" t="s">
        <v>602</v>
      </c>
      <c r="O26" s="399" t="s">
        <v>530</v>
      </c>
      <c r="P26" s="400">
        <v>1645.1971899999999</v>
      </c>
      <c r="Q26" s="399" t="s">
        <v>603</v>
      </c>
      <c r="R26" s="400">
        <v>1645.1971899999999</v>
      </c>
      <c r="S26" s="399" t="s">
        <v>604</v>
      </c>
      <c r="T26" s="399" t="s">
        <v>604</v>
      </c>
      <c r="U26" s="401">
        <v>3</v>
      </c>
      <c r="V26" s="401">
        <v>3</v>
      </c>
      <c r="W26" s="399" t="s">
        <v>605</v>
      </c>
      <c r="X26" s="400">
        <v>1479</v>
      </c>
      <c r="Y26" s="399"/>
      <c r="Z26" s="402"/>
      <c r="AA26" s="400"/>
      <c r="AB26" s="400">
        <v>1479</v>
      </c>
      <c r="AC26" s="400" t="s">
        <v>605</v>
      </c>
      <c r="AD26" s="400">
        <f>'8. Общие сведения'!B67*1000</f>
        <v>149.05958000000001</v>
      </c>
      <c r="AE26" s="400"/>
      <c r="AF26" s="401">
        <v>32413596750</v>
      </c>
      <c r="AG26" s="399" t="s">
        <v>606</v>
      </c>
      <c r="AH26" s="402">
        <v>45443</v>
      </c>
      <c r="AI26" s="402">
        <v>45427</v>
      </c>
      <c r="AJ26" s="402">
        <v>45434</v>
      </c>
      <c r="AK26" s="402">
        <v>45450</v>
      </c>
      <c r="AL26" s="403"/>
      <c r="AM26" s="403"/>
      <c r="AN26" s="404"/>
      <c r="AO26" s="403"/>
      <c r="AP26" s="404">
        <v>45474</v>
      </c>
      <c r="AQ26" s="404">
        <v>45474</v>
      </c>
      <c r="AR26" s="404">
        <v>45474</v>
      </c>
      <c r="AS26" s="404">
        <v>45474</v>
      </c>
      <c r="AT26" s="404">
        <v>45597</v>
      </c>
      <c r="AU26" s="403"/>
      <c r="AV26" s="403" t="s">
        <v>607</v>
      </c>
    </row>
    <row r="27" spans="1:48" ht="22.5" x14ac:dyDescent="0.25">
      <c r="A27" s="320"/>
      <c r="B27" s="321"/>
      <c r="C27" s="321"/>
      <c r="D27" s="322"/>
      <c r="E27" s="320"/>
      <c r="F27" s="320"/>
      <c r="G27" s="323"/>
      <c r="H27" s="320"/>
      <c r="I27" s="323"/>
      <c r="J27" s="320"/>
      <c r="K27" s="320"/>
      <c r="L27" s="320"/>
      <c r="M27" s="399"/>
      <c r="N27" s="399"/>
      <c r="O27" s="399"/>
      <c r="P27" s="400"/>
      <c r="Q27" s="399"/>
      <c r="R27" s="400"/>
      <c r="S27" s="399"/>
      <c r="T27" s="399"/>
      <c r="U27" s="401"/>
      <c r="V27" s="401"/>
      <c r="W27" s="399" t="s">
        <v>608</v>
      </c>
      <c r="X27" s="400">
        <v>1636.9712000000002</v>
      </c>
      <c r="Y27" s="399"/>
      <c r="Z27" s="402"/>
      <c r="AA27" s="400"/>
      <c r="AB27" s="400"/>
      <c r="AC27" s="400"/>
      <c r="AD27" s="400"/>
      <c r="AE27" s="400"/>
      <c r="AF27" s="401"/>
      <c r="AG27" s="399"/>
      <c r="AH27" s="402"/>
      <c r="AI27" s="402"/>
      <c r="AJ27" s="402"/>
      <c r="AK27" s="402"/>
      <c r="AL27" s="403"/>
      <c r="AM27" s="403"/>
      <c r="AN27" s="404"/>
      <c r="AO27" s="403"/>
      <c r="AP27" s="404"/>
      <c r="AQ27" s="404"/>
      <c r="AR27" s="404"/>
      <c r="AS27" s="404"/>
      <c r="AT27" s="404"/>
      <c r="AU27" s="403"/>
      <c r="AV27" s="403"/>
    </row>
    <row r="28" spans="1:48" x14ac:dyDescent="0.25">
      <c r="A28" s="320"/>
      <c r="B28" s="321"/>
      <c r="C28" s="321"/>
      <c r="D28" s="322"/>
      <c r="E28" s="320"/>
      <c r="F28" s="320"/>
      <c r="G28" s="323"/>
      <c r="H28" s="320"/>
      <c r="I28" s="323"/>
      <c r="J28" s="320"/>
      <c r="K28" s="320"/>
      <c r="L28" s="320"/>
      <c r="M28" s="399"/>
      <c r="N28" s="399"/>
      <c r="O28" s="399"/>
      <c r="P28" s="400"/>
      <c r="Q28" s="399"/>
      <c r="R28" s="400"/>
      <c r="S28" s="399"/>
      <c r="T28" s="399"/>
      <c r="U28" s="401"/>
      <c r="V28" s="401"/>
      <c r="W28" s="399" t="s">
        <v>609</v>
      </c>
      <c r="X28" s="400">
        <v>1644.36385</v>
      </c>
      <c r="Y28" s="399"/>
      <c r="Z28" s="402"/>
      <c r="AA28" s="400"/>
      <c r="AB28" s="400"/>
      <c r="AC28" s="400"/>
      <c r="AD28" s="400"/>
      <c r="AE28" s="400"/>
      <c r="AF28" s="401"/>
      <c r="AG28" s="399"/>
      <c r="AH28" s="402"/>
      <c r="AI28" s="402"/>
      <c r="AJ28" s="402"/>
      <c r="AK28" s="402"/>
      <c r="AL28" s="403"/>
      <c r="AM28" s="403"/>
      <c r="AN28" s="404"/>
      <c r="AO28" s="403"/>
      <c r="AP28" s="404"/>
      <c r="AQ28" s="404"/>
      <c r="AR28" s="404"/>
      <c r="AS28" s="404"/>
      <c r="AT28" s="404"/>
      <c r="AU28" s="403"/>
      <c r="AV28" s="403"/>
    </row>
    <row r="29" spans="1:48" ht="33.75" x14ac:dyDescent="0.25">
      <c r="A29" s="405">
        <v>2</v>
      </c>
      <c r="B29" s="403" t="s">
        <v>530</v>
      </c>
      <c r="C29" s="403" t="s">
        <v>61</v>
      </c>
      <c r="D29" s="404">
        <f>D26</f>
        <v>46022</v>
      </c>
      <c r="E29" s="421"/>
      <c r="F29" s="421"/>
      <c r="G29" s="421">
        <f>G26</f>
        <v>0.4</v>
      </c>
      <c r="H29" s="421"/>
      <c r="I29" s="421">
        <f t="shared" ref="I29:K29" si="41">I26</f>
        <v>0.65700000000000003</v>
      </c>
      <c r="J29" s="421"/>
      <c r="K29" s="421">
        <f t="shared" si="41"/>
        <v>0</v>
      </c>
      <c r="L29" s="421"/>
      <c r="M29" s="399" t="s">
        <v>618</v>
      </c>
      <c r="N29" s="399" t="s">
        <v>619</v>
      </c>
      <c r="O29" s="399" t="s">
        <v>530</v>
      </c>
      <c r="P29" s="400">
        <v>19657.165739999997</v>
      </c>
      <c r="Q29" s="399" t="s">
        <v>620</v>
      </c>
      <c r="R29" s="400">
        <v>19657.165739999997</v>
      </c>
      <c r="S29" s="399" t="s">
        <v>621</v>
      </c>
      <c r="T29" s="399" t="s">
        <v>621</v>
      </c>
      <c r="U29" s="401">
        <v>3</v>
      </c>
      <c r="V29" s="401">
        <v>3</v>
      </c>
      <c r="W29" s="399" t="s">
        <v>622</v>
      </c>
      <c r="X29" s="400">
        <v>19364.665649999999</v>
      </c>
      <c r="Y29" s="399"/>
      <c r="Z29" s="402"/>
      <c r="AA29" s="400"/>
      <c r="AB29" s="400">
        <f>X29</f>
        <v>19364.665649999999</v>
      </c>
      <c r="AC29" s="399" t="s">
        <v>622</v>
      </c>
      <c r="AD29" s="400">
        <f>'8. Общие сведения'!B33*1000</f>
        <v>4076.37916</v>
      </c>
      <c r="AE29" s="400">
        <f>AD29</f>
        <v>4076.37916</v>
      </c>
      <c r="AF29" s="401" t="s">
        <v>623</v>
      </c>
      <c r="AG29" s="399" t="s">
        <v>624</v>
      </c>
      <c r="AH29" s="402">
        <v>45838</v>
      </c>
      <c r="AI29" s="402">
        <v>45818</v>
      </c>
      <c r="AJ29" s="402">
        <v>45827</v>
      </c>
      <c r="AK29" s="404">
        <v>45861</v>
      </c>
      <c r="AL29" s="403"/>
      <c r="AM29" s="403"/>
      <c r="AN29" s="404"/>
      <c r="AO29" s="403"/>
      <c r="AP29" s="404">
        <v>45888</v>
      </c>
      <c r="AQ29" s="404">
        <v>45888</v>
      </c>
      <c r="AR29" s="404">
        <v>45888</v>
      </c>
      <c r="AS29" s="404">
        <v>45888</v>
      </c>
      <c r="AT29" s="404">
        <v>45980</v>
      </c>
      <c r="AU29" s="403"/>
      <c r="AV29" s="403"/>
    </row>
    <row r="30" spans="1:48" x14ac:dyDescent="0.25">
      <c r="A30" s="422"/>
      <c r="B30" s="422"/>
      <c r="C30" s="422"/>
      <c r="D30" s="422"/>
      <c r="E30" s="422"/>
      <c r="F30" s="422"/>
      <c r="G30" s="422"/>
      <c r="H30" s="422"/>
      <c r="I30" s="422"/>
      <c r="J30" s="422"/>
      <c r="K30" s="422"/>
      <c r="L30" s="422"/>
      <c r="M30" s="399"/>
      <c r="N30" s="399"/>
      <c r="O30" s="399"/>
      <c r="P30" s="400"/>
      <c r="Q30" s="399"/>
      <c r="R30" s="400"/>
      <c r="S30" s="399"/>
      <c r="T30" s="399"/>
      <c r="U30" s="401"/>
      <c r="V30" s="401"/>
      <c r="W30" s="399" t="s">
        <v>625</v>
      </c>
      <c r="X30" s="400">
        <v>16706.920020000001</v>
      </c>
      <c r="Y30" s="399"/>
      <c r="Z30" s="402"/>
      <c r="AA30" s="400"/>
      <c r="AB30" s="400"/>
      <c r="AC30" s="400"/>
      <c r="AD30" s="400"/>
      <c r="AE30" s="400"/>
      <c r="AF30" s="401"/>
      <c r="AG30" s="399"/>
      <c r="AH30" s="402"/>
      <c r="AI30" s="402"/>
      <c r="AJ30" s="402"/>
      <c r="AK30" s="404"/>
      <c r="AL30" s="403"/>
      <c r="AM30" s="403"/>
      <c r="AN30" s="404"/>
      <c r="AO30" s="403"/>
      <c r="AP30" s="404"/>
      <c r="AQ30" s="404"/>
      <c r="AR30" s="404"/>
      <c r="AS30" s="404"/>
      <c r="AT30" s="404"/>
      <c r="AU30" s="403"/>
      <c r="AV30" s="403"/>
    </row>
    <row r="31" spans="1:48" ht="22.5" x14ac:dyDescent="0.25">
      <c r="A31" s="422"/>
      <c r="B31" s="422"/>
      <c r="C31" s="422"/>
      <c r="D31" s="422"/>
      <c r="E31" s="422"/>
      <c r="F31" s="422"/>
      <c r="G31" s="422"/>
      <c r="H31" s="422"/>
      <c r="I31" s="422"/>
      <c r="J31" s="422"/>
      <c r="K31" s="422"/>
      <c r="L31" s="422"/>
      <c r="M31" s="399"/>
      <c r="N31" s="399"/>
      <c r="O31" s="399"/>
      <c r="P31" s="400"/>
      <c r="Q31" s="399"/>
      <c r="R31" s="400"/>
      <c r="S31" s="399"/>
      <c r="T31" s="399"/>
      <c r="U31" s="401"/>
      <c r="V31" s="401"/>
      <c r="W31" s="399" t="s">
        <v>626</v>
      </c>
      <c r="X31" s="400">
        <v>19165.833330000001</v>
      </c>
      <c r="Y31" s="399"/>
      <c r="Z31" s="402"/>
      <c r="AA31" s="400"/>
      <c r="AB31" s="400"/>
      <c r="AC31" s="400"/>
      <c r="AD31" s="400"/>
      <c r="AE31" s="400"/>
      <c r="AF31" s="401"/>
      <c r="AG31" s="399"/>
      <c r="AH31" s="402"/>
      <c r="AI31" s="402"/>
      <c r="AJ31" s="402"/>
      <c r="AK31" s="404"/>
      <c r="AL31" s="403"/>
      <c r="AM31" s="403"/>
      <c r="AN31" s="404"/>
      <c r="AO31" s="403"/>
      <c r="AP31" s="404"/>
      <c r="AQ31" s="404"/>
      <c r="AR31" s="404"/>
      <c r="AS31" s="404"/>
      <c r="AT31" s="404"/>
      <c r="AU31" s="403"/>
      <c r="AV31" s="403"/>
    </row>
    <row r="32" spans="1:48" x14ac:dyDescent="0.25">
      <c r="AD32" s="411">
        <f>SUM(AD26:AD31)</f>
        <v>4225.4387399999996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28" sqref="B28"/>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514</v>
      </c>
    </row>
    <row r="4" spans="1:8" x14ac:dyDescent="0.25">
      <c r="B4" s="36"/>
    </row>
    <row r="5" spans="1:8" ht="18.75" x14ac:dyDescent="0.3">
      <c r="A5" s="567" t="str">
        <f>'1. паспорт местоположение'!A5:C5</f>
        <v>Год раскрытия информации: 2025 год</v>
      </c>
      <c r="B5" s="567"/>
      <c r="C5" s="60"/>
      <c r="D5" s="60"/>
      <c r="E5" s="60"/>
      <c r="F5" s="60"/>
      <c r="G5" s="60"/>
      <c r="H5" s="60"/>
    </row>
    <row r="6" spans="1:8" ht="18.75" x14ac:dyDescent="0.3">
      <c r="A6" s="263"/>
      <c r="B6" s="263"/>
      <c r="C6" s="263"/>
      <c r="D6" s="263"/>
      <c r="E6" s="263"/>
      <c r="F6" s="263"/>
      <c r="G6" s="263"/>
      <c r="H6" s="263"/>
    </row>
    <row r="7" spans="1:8" ht="18.75" x14ac:dyDescent="0.25">
      <c r="A7" s="444" t="s">
        <v>6</v>
      </c>
      <c r="B7" s="444"/>
      <c r="C7" s="97"/>
      <c r="D7" s="97"/>
      <c r="E7" s="97"/>
      <c r="F7" s="97"/>
      <c r="G7" s="97"/>
      <c r="H7" s="97"/>
    </row>
    <row r="8" spans="1:8" ht="18.75" x14ac:dyDescent="0.25">
      <c r="A8" s="97"/>
      <c r="B8" s="97"/>
      <c r="C8" s="97"/>
      <c r="D8" s="97"/>
      <c r="E8" s="97"/>
      <c r="F8" s="97"/>
      <c r="G8" s="97"/>
      <c r="H8" s="97"/>
    </row>
    <row r="9" spans="1:8" x14ac:dyDescent="0.25">
      <c r="A9" s="438" t="str">
        <f>'7. Паспорт отчет о закупке'!A9:AV9</f>
        <v>Акционерное общество "Россети Янтарь" ДЗО  ПАО "Россети"</v>
      </c>
      <c r="B9" s="438"/>
      <c r="C9" s="106"/>
      <c r="D9" s="106"/>
      <c r="E9" s="106"/>
      <c r="F9" s="106"/>
      <c r="G9" s="106"/>
      <c r="H9" s="106"/>
    </row>
    <row r="10" spans="1:8" x14ac:dyDescent="0.25">
      <c r="A10" s="443" t="s">
        <v>5</v>
      </c>
      <c r="B10" s="443"/>
      <c r="C10" s="98"/>
      <c r="D10" s="98"/>
      <c r="E10" s="98"/>
      <c r="F10" s="98"/>
      <c r="G10" s="98"/>
      <c r="H10" s="98"/>
    </row>
    <row r="11" spans="1:8" ht="18.75" x14ac:dyDescent="0.25">
      <c r="A11" s="97"/>
      <c r="B11" s="97"/>
      <c r="C11" s="97"/>
      <c r="D11" s="97"/>
      <c r="E11" s="97"/>
      <c r="F11" s="97"/>
      <c r="G11" s="97"/>
      <c r="H11" s="97"/>
    </row>
    <row r="12" spans="1:8" x14ac:dyDescent="0.25">
      <c r="A12" s="438" t="str">
        <f>'1. паспорт местоположение'!A12:C12</f>
        <v>N_22-1286</v>
      </c>
      <c r="B12" s="438"/>
      <c r="C12" s="106"/>
      <c r="D12" s="106"/>
      <c r="E12" s="106"/>
      <c r="F12" s="106"/>
      <c r="G12" s="106"/>
      <c r="H12" s="106"/>
    </row>
    <row r="13" spans="1:8" x14ac:dyDescent="0.25">
      <c r="A13" s="443" t="s">
        <v>4</v>
      </c>
      <c r="B13" s="443"/>
      <c r="C13" s="98"/>
      <c r="D13" s="98"/>
      <c r="E13" s="98"/>
      <c r="F13" s="98"/>
      <c r="G13" s="98"/>
      <c r="H13" s="98"/>
    </row>
    <row r="14" spans="1:8" ht="18.75" x14ac:dyDescent="0.25">
      <c r="A14" s="10"/>
      <c r="B14" s="10"/>
      <c r="C14" s="10"/>
      <c r="D14" s="10"/>
      <c r="E14" s="10"/>
      <c r="F14" s="10"/>
      <c r="G14" s="10"/>
      <c r="H14" s="10"/>
    </row>
    <row r="15" spans="1:8" ht="42" customHeight="1" x14ac:dyDescent="0.25">
      <c r="A15" s="571" t="str">
        <f>'1. паспорт местоположение'!A15:C15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571"/>
      <c r="C15" s="106"/>
      <c r="D15" s="106"/>
      <c r="E15" s="106"/>
      <c r="F15" s="106"/>
      <c r="G15" s="106"/>
      <c r="H15" s="106"/>
    </row>
    <row r="16" spans="1:8" x14ac:dyDescent="0.25">
      <c r="A16" s="443" t="s">
        <v>3</v>
      </c>
      <c r="B16" s="443"/>
      <c r="C16" s="98"/>
      <c r="D16" s="98"/>
      <c r="E16" s="98"/>
      <c r="F16" s="98"/>
      <c r="G16" s="98"/>
      <c r="H16" s="98"/>
    </row>
    <row r="17" spans="1:4" x14ac:dyDescent="0.25">
      <c r="B17" s="71"/>
    </row>
    <row r="18" spans="1:4" x14ac:dyDescent="0.25">
      <c r="A18" s="572" t="s">
        <v>440</v>
      </c>
      <c r="B18" s="573"/>
    </row>
    <row r="19" spans="1:4" x14ac:dyDescent="0.25">
      <c r="B19" s="36"/>
    </row>
    <row r="20" spans="1:4" ht="16.5" thickBot="1" x14ac:dyDescent="0.3">
      <c r="B20" s="72"/>
    </row>
    <row r="21" spans="1:4" ht="63.75" thickBot="1" x14ac:dyDescent="0.3">
      <c r="A21" s="228" t="s">
        <v>312</v>
      </c>
      <c r="B21" s="249" t="str">
        <f>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row>
    <row r="22" spans="1:4" ht="16.5" thickBot="1" x14ac:dyDescent="0.3">
      <c r="A22" s="73" t="s">
        <v>313</v>
      </c>
      <c r="B22" s="74"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3" t="s">
        <v>295</v>
      </c>
      <c r="B23" s="75" t="s">
        <v>583</v>
      </c>
    </row>
    <row r="24" spans="1:4" ht="16.5" thickBot="1" x14ac:dyDescent="0.3">
      <c r="A24" s="73" t="s">
        <v>314</v>
      </c>
      <c r="B24" s="75" t="s">
        <v>584</v>
      </c>
    </row>
    <row r="25" spans="1:4" ht="16.5" thickBot="1" x14ac:dyDescent="0.3">
      <c r="A25" s="76" t="s">
        <v>315</v>
      </c>
      <c r="B25" s="74">
        <v>2025</v>
      </c>
    </row>
    <row r="26" spans="1:4" ht="16.5" thickBot="1" x14ac:dyDescent="0.3">
      <c r="A26" s="77" t="s">
        <v>316</v>
      </c>
      <c r="B26" s="78" t="s">
        <v>614</v>
      </c>
    </row>
    <row r="27" spans="1:4" ht="29.25" thickBot="1" x14ac:dyDescent="0.3">
      <c r="A27" s="85" t="s">
        <v>585</v>
      </c>
      <c r="B27" s="189">
        <f>'6.2. Паспорт фин осв ввод'!C24</f>
        <v>9.6104167700000005</v>
      </c>
    </row>
    <row r="28" spans="1:4" ht="16.5" thickBot="1" x14ac:dyDescent="0.3">
      <c r="A28" s="80" t="s">
        <v>317</v>
      </c>
      <c r="B28" s="80" t="s">
        <v>582</v>
      </c>
    </row>
    <row r="29" spans="1:4" ht="29.25" thickBot="1" x14ac:dyDescent="0.3">
      <c r="A29" s="86" t="s">
        <v>318</v>
      </c>
      <c r="B29" s="324">
        <f>'7. Паспорт отчет о закупке'!AD32/1000</f>
        <v>4.2254387399999995</v>
      </c>
    </row>
    <row r="30" spans="1:4" ht="29.25" thickBot="1" x14ac:dyDescent="0.3">
      <c r="A30" s="86" t="s">
        <v>319</v>
      </c>
      <c r="B30" s="324">
        <f>B32+B49+B66</f>
        <v>4.2391224100000002</v>
      </c>
      <c r="C30" s="49"/>
      <c r="D30" s="49"/>
    </row>
    <row r="31" spans="1:4" ht="16.5" thickBot="1" x14ac:dyDescent="0.3">
      <c r="A31" s="80" t="s">
        <v>320</v>
      </c>
      <c r="B31" s="192"/>
      <c r="C31" s="49"/>
      <c r="D31" s="49"/>
    </row>
    <row r="32" spans="1:4" ht="29.25" thickBot="1" x14ac:dyDescent="0.3">
      <c r="A32" s="86" t="s">
        <v>321</v>
      </c>
      <c r="B32" s="324">
        <f>SUMIF(C33:C48,10,B33:B48)</f>
        <v>4.0763791600000001</v>
      </c>
      <c r="C32" s="49"/>
      <c r="D32" s="49"/>
    </row>
    <row r="33" spans="1:4" s="193" customFormat="1" ht="30.75" thickBot="1" x14ac:dyDescent="0.3">
      <c r="A33" s="415" t="s">
        <v>616</v>
      </c>
      <c r="B33" s="416">
        <f>4.27111168*0+B36</f>
        <v>4.0763791600000001</v>
      </c>
      <c r="C33" s="49">
        <v>10</v>
      </c>
      <c r="D33" s="49"/>
    </row>
    <row r="34" spans="1:4" ht="16.5" thickBot="1" x14ac:dyDescent="0.3">
      <c r="A34" s="417" t="s">
        <v>323</v>
      </c>
      <c r="B34" s="418">
        <f>B33/$B$27</f>
        <v>0.42416257874735225</v>
      </c>
      <c r="C34" s="49"/>
      <c r="D34" s="49"/>
    </row>
    <row r="35" spans="1:4" ht="16.5" thickBot="1" x14ac:dyDescent="0.3">
      <c r="A35" s="417" t="s">
        <v>324</v>
      </c>
      <c r="B35" s="419"/>
      <c r="C35" s="49">
        <v>1</v>
      </c>
      <c r="D35" s="49"/>
    </row>
    <row r="36" spans="1:4" ht="16.5" thickBot="1" x14ac:dyDescent="0.3">
      <c r="A36" s="417" t="s">
        <v>325</v>
      </c>
      <c r="B36" s="419">
        <v>4.0763791600000001</v>
      </c>
      <c r="C36" s="49">
        <v>2</v>
      </c>
      <c r="D36" s="49"/>
    </row>
    <row r="37" spans="1:4" s="193" customFormat="1" ht="16.5" thickBot="1" x14ac:dyDescent="0.3">
      <c r="A37" s="197" t="s">
        <v>322</v>
      </c>
      <c r="B37" s="325"/>
      <c r="C37" s="49">
        <v>10</v>
      </c>
      <c r="D37" s="49"/>
    </row>
    <row r="38" spans="1:4" ht="16.5" thickBot="1" x14ac:dyDescent="0.3">
      <c r="A38" s="80" t="s">
        <v>323</v>
      </c>
      <c r="B38" s="194">
        <f t="shared" ref="B38" si="0">B37/$B$27</f>
        <v>0</v>
      </c>
      <c r="C38" s="49"/>
      <c r="D38" s="49"/>
    </row>
    <row r="39" spans="1:4" ht="16.5" thickBot="1" x14ac:dyDescent="0.3">
      <c r="A39" s="80" t="s">
        <v>324</v>
      </c>
      <c r="B39" s="324"/>
      <c r="C39" s="49">
        <v>1</v>
      </c>
      <c r="D39" s="49"/>
    </row>
    <row r="40" spans="1:4" ht="16.5" thickBot="1" x14ac:dyDescent="0.3">
      <c r="A40" s="80" t="s">
        <v>325</v>
      </c>
      <c r="B40" s="324"/>
      <c r="C40" s="49">
        <v>2</v>
      </c>
      <c r="D40" s="49"/>
    </row>
    <row r="41" spans="1:4" ht="16.5" thickBot="1" x14ac:dyDescent="0.3">
      <c r="A41" s="197" t="s">
        <v>322</v>
      </c>
      <c r="B41" s="325"/>
      <c r="C41" s="49">
        <v>10</v>
      </c>
      <c r="D41" s="49"/>
    </row>
    <row r="42" spans="1:4" s="193" customFormat="1" ht="16.5" thickBot="1" x14ac:dyDescent="0.3">
      <c r="A42" s="80" t="s">
        <v>323</v>
      </c>
      <c r="B42" s="194">
        <f t="shared" ref="B42" si="1">B41/$B$27</f>
        <v>0</v>
      </c>
      <c r="C42" s="49"/>
      <c r="D42" s="49"/>
    </row>
    <row r="43" spans="1:4" ht="16.5" thickBot="1" x14ac:dyDescent="0.3">
      <c r="A43" s="80" t="s">
        <v>324</v>
      </c>
      <c r="B43" s="324"/>
      <c r="C43" s="49">
        <v>1</v>
      </c>
      <c r="D43" s="49"/>
    </row>
    <row r="44" spans="1:4" ht="16.5" thickBot="1" x14ac:dyDescent="0.3">
      <c r="A44" s="80" t="s">
        <v>325</v>
      </c>
      <c r="B44" s="324"/>
      <c r="C44" s="49">
        <v>2</v>
      </c>
      <c r="D44" s="49"/>
    </row>
    <row r="45" spans="1:4" ht="16.5" thickBot="1" x14ac:dyDescent="0.3">
      <c r="A45" s="197" t="s">
        <v>322</v>
      </c>
      <c r="B45" s="325"/>
      <c r="C45" s="49">
        <v>10</v>
      </c>
      <c r="D45" s="49"/>
    </row>
    <row r="46" spans="1:4" s="193" customFormat="1" ht="16.5" thickBot="1" x14ac:dyDescent="0.3">
      <c r="A46" s="80" t="s">
        <v>323</v>
      </c>
      <c r="B46" s="194">
        <f t="shared" ref="B46" si="2">B45/$B$27</f>
        <v>0</v>
      </c>
      <c r="C46" s="49"/>
      <c r="D46" s="49"/>
    </row>
    <row r="47" spans="1:4" ht="16.5" thickBot="1" x14ac:dyDescent="0.3">
      <c r="A47" s="80" t="s">
        <v>324</v>
      </c>
      <c r="B47" s="324"/>
      <c r="C47" s="49">
        <v>1</v>
      </c>
      <c r="D47" s="49"/>
    </row>
    <row r="48" spans="1:4" ht="16.5" thickBot="1" x14ac:dyDescent="0.3">
      <c r="A48" s="80" t="s">
        <v>325</v>
      </c>
      <c r="B48" s="324"/>
      <c r="C48" s="49">
        <v>2</v>
      </c>
      <c r="D48" s="49"/>
    </row>
    <row r="49" spans="1:4" ht="29.25" thickBot="1" x14ac:dyDescent="0.3">
      <c r="A49" s="86" t="s">
        <v>326</v>
      </c>
      <c r="B49" s="324">
        <f>SUMIF(C50:C65,20,B50:B65)</f>
        <v>0</v>
      </c>
      <c r="C49" s="49"/>
      <c r="D49" s="49"/>
    </row>
    <row r="50" spans="1:4" s="193" customFormat="1" ht="16.5" thickBot="1" x14ac:dyDescent="0.3">
      <c r="A50" s="197" t="s">
        <v>322</v>
      </c>
      <c r="B50" s="325"/>
      <c r="C50" s="49">
        <v>20</v>
      </c>
      <c r="D50" s="49"/>
    </row>
    <row r="51" spans="1:4" ht="16.5" thickBot="1" x14ac:dyDescent="0.3">
      <c r="A51" s="80" t="s">
        <v>323</v>
      </c>
      <c r="B51" s="194">
        <f>B50/$B$27</f>
        <v>0</v>
      </c>
      <c r="C51" s="49"/>
      <c r="D51" s="49"/>
    </row>
    <row r="52" spans="1:4" ht="16.5" thickBot="1" x14ac:dyDescent="0.3">
      <c r="A52" s="80" t="s">
        <v>324</v>
      </c>
      <c r="B52" s="324"/>
      <c r="C52" s="49">
        <v>1</v>
      </c>
      <c r="D52" s="49"/>
    </row>
    <row r="53" spans="1:4" ht="16.5" thickBot="1" x14ac:dyDescent="0.3">
      <c r="A53" s="80" t="s">
        <v>325</v>
      </c>
      <c r="B53" s="324"/>
      <c r="C53" s="49">
        <v>2</v>
      </c>
      <c r="D53" s="49"/>
    </row>
    <row r="54" spans="1:4" s="193" customFormat="1" ht="16.5" thickBot="1" x14ac:dyDescent="0.3">
      <c r="A54" s="197" t="s">
        <v>322</v>
      </c>
      <c r="B54" s="325"/>
      <c r="C54" s="49">
        <v>20</v>
      </c>
      <c r="D54" s="49"/>
    </row>
    <row r="55" spans="1:4" ht="16.5" thickBot="1" x14ac:dyDescent="0.3">
      <c r="A55" s="80" t="s">
        <v>323</v>
      </c>
      <c r="B55" s="194">
        <f t="shared" ref="B55" si="3">B54/$B$27</f>
        <v>0</v>
      </c>
      <c r="C55" s="49"/>
      <c r="D55" s="49"/>
    </row>
    <row r="56" spans="1:4" ht="16.5" thickBot="1" x14ac:dyDescent="0.3">
      <c r="A56" s="80" t="s">
        <v>324</v>
      </c>
      <c r="B56" s="324"/>
      <c r="C56" s="49">
        <v>1</v>
      </c>
      <c r="D56" s="49"/>
    </row>
    <row r="57" spans="1:4" ht="16.5" thickBot="1" x14ac:dyDescent="0.3">
      <c r="A57" s="80" t="s">
        <v>325</v>
      </c>
      <c r="B57" s="324"/>
      <c r="C57" s="49">
        <v>2</v>
      </c>
      <c r="D57" s="49"/>
    </row>
    <row r="58" spans="1:4" ht="16.5" thickBot="1" x14ac:dyDescent="0.3">
      <c r="A58" s="197" t="s">
        <v>322</v>
      </c>
      <c r="B58" s="325"/>
      <c r="C58" s="49">
        <v>20</v>
      </c>
      <c r="D58" s="49"/>
    </row>
    <row r="59" spans="1:4" s="193" customFormat="1" ht="16.5" thickBot="1" x14ac:dyDescent="0.3">
      <c r="A59" s="80" t="s">
        <v>323</v>
      </c>
      <c r="B59" s="194">
        <f t="shared" ref="B59" si="4">B58/$B$27</f>
        <v>0</v>
      </c>
      <c r="C59" s="49"/>
      <c r="D59" s="49"/>
    </row>
    <row r="60" spans="1:4" ht="16.5" thickBot="1" x14ac:dyDescent="0.3">
      <c r="A60" s="80" t="s">
        <v>324</v>
      </c>
      <c r="B60" s="324"/>
      <c r="C60" s="49">
        <v>1</v>
      </c>
      <c r="D60" s="49"/>
    </row>
    <row r="61" spans="1:4" ht="16.5" thickBot="1" x14ac:dyDescent="0.3">
      <c r="A61" s="80" t="s">
        <v>325</v>
      </c>
      <c r="B61" s="324"/>
      <c r="C61" s="49">
        <v>2</v>
      </c>
      <c r="D61" s="49"/>
    </row>
    <row r="62" spans="1:4" ht="16.5" thickBot="1" x14ac:dyDescent="0.3">
      <c r="A62" s="197" t="s">
        <v>322</v>
      </c>
      <c r="B62" s="325"/>
      <c r="C62" s="49">
        <v>20</v>
      </c>
      <c r="D62" s="49"/>
    </row>
    <row r="63" spans="1:4" s="193" customFormat="1" ht="16.5" thickBot="1" x14ac:dyDescent="0.3">
      <c r="A63" s="80" t="s">
        <v>323</v>
      </c>
      <c r="B63" s="194">
        <f t="shared" ref="B63" si="5">B62/$B$27</f>
        <v>0</v>
      </c>
      <c r="C63" s="49"/>
      <c r="D63" s="49"/>
    </row>
    <row r="64" spans="1:4" ht="16.5" thickBot="1" x14ac:dyDescent="0.3">
      <c r="A64" s="80" t="s">
        <v>324</v>
      </c>
      <c r="B64" s="324"/>
      <c r="C64" s="49">
        <v>1</v>
      </c>
      <c r="D64" s="49"/>
    </row>
    <row r="65" spans="1:4" ht="16.5" thickBot="1" x14ac:dyDescent="0.3">
      <c r="A65" s="80" t="s">
        <v>325</v>
      </c>
      <c r="B65" s="324"/>
      <c r="C65" s="49">
        <v>2</v>
      </c>
      <c r="D65" s="49"/>
    </row>
    <row r="66" spans="1:4" ht="29.25" thickBot="1" x14ac:dyDescent="0.3">
      <c r="A66" s="86" t="s">
        <v>327</v>
      </c>
      <c r="B66" s="324">
        <f>SUMIF(C67:C82,30,B67:B82)</f>
        <v>0.16274325000000001</v>
      </c>
      <c r="C66" s="49"/>
      <c r="D66" s="49"/>
    </row>
    <row r="67" spans="1:4" s="193" customFormat="1" ht="30.75" thickBot="1" x14ac:dyDescent="0.3">
      <c r="A67" s="407" t="s">
        <v>611</v>
      </c>
      <c r="B67" s="408">
        <v>0.14905958</v>
      </c>
      <c r="C67" s="49">
        <v>30</v>
      </c>
      <c r="D67" s="49"/>
    </row>
    <row r="68" spans="1:4" ht="16.5" thickBot="1" x14ac:dyDescent="0.3">
      <c r="A68" s="80" t="s">
        <v>323</v>
      </c>
      <c r="B68" s="194">
        <f t="shared" ref="B68" si="6">B67/$B$27</f>
        <v>1.551020976169382E-2</v>
      </c>
      <c r="C68" s="49"/>
      <c r="D68" s="49"/>
    </row>
    <row r="69" spans="1:4" ht="16.5" thickBot="1" x14ac:dyDescent="0.3">
      <c r="A69" s="80" t="s">
        <v>324</v>
      </c>
      <c r="B69" s="324">
        <v>0.14905958</v>
      </c>
      <c r="C69" s="49">
        <v>1</v>
      </c>
      <c r="D69" s="49"/>
    </row>
    <row r="70" spans="1:4" ht="16.5" thickBot="1" x14ac:dyDescent="0.3">
      <c r="A70" s="80" t="s">
        <v>325</v>
      </c>
      <c r="B70" s="324">
        <v>0.14905958</v>
      </c>
      <c r="C70" s="49">
        <v>2</v>
      </c>
      <c r="D70" s="49"/>
    </row>
    <row r="71" spans="1:4" s="193" customFormat="1" ht="30.75" thickBot="1" x14ac:dyDescent="0.3">
      <c r="A71" s="407" t="s">
        <v>627</v>
      </c>
      <c r="B71" s="426">
        <v>1.3683670000000009E-2</v>
      </c>
      <c r="C71" s="49">
        <v>30</v>
      </c>
      <c r="D71" s="49"/>
    </row>
    <row r="72" spans="1:4" ht="16.5" thickBot="1" x14ac:dyDescent="0.3">
      <c r="A72" s="80" t="s">
        <v>323</v>
      </c>
      <c r="B72" s="194">
        <f t="shared" ref="B72" si="7">B71/$B$27</f>
        <v>1.4238373139773841E-3</v>
      </c>
      <c r="C72" s="49"/>
      <c r="D72" s="49"/>
    </row>
    <row r="73" spans="1:4" ht="16.5" thickBot="1" x14ac:dyDescent="0.3">
      <c r="A73" s="80" t="s">
        <v>324</v>
      </c>
      <c r="B73" s="324">
        <f>B71</f>
        <v>1.3683670000000009E-2</v>
      </c>
      <c r="C73" s="49">
        <v>1</v>
      </c>
      <c r="D73" s="49"/>
    </row>
    <row r="74" spans="1:4" ht="16.5" thickBot="1" x14ac:dyDescent="0.3">
      <c r="A74" s="80" t="s">
        <v>325</v>
      </c>
      <c r="B74" s="324">
        <f>B71</f>
        <v>1.3683670000000009E-2</v>
      </c>
      <c r="C74" s="49">
        <v>2</v>
      </c>
      <c r="D74" s="49"/>
    </row>
    <row r="75" spans="1:4" ht="16.5" thickBot="1" x14ac:dyDescent="0.3">
      <c r="A75" s="197" t="s">
        <v>322</v>
      </c>
      <c r="B75" s="325"/>
      <c r="C75" s="49">
        <v>30</v>
      </c>
      <c r="D75" s="49"/>
    </row>
    <row r="76" spans="1:4" ht="16.5" thickBot="1" x14ac:dyDescent="0.3">
      <c r="A76" s="80" t="s">
        <v>323</v>
      </c>
      <c r="B76" s="194">
        <f t="shared" ref="B76" si="8">B75/$B$27</f>
        <v>0</v>
      </c>
      <c r="C76" s="49"/>
      <c r="D76" s="49"/>
    </row>
    <row r="77" spans="1:4" ht="16.5" thickBot="1" x14ac:dyDescent="0.3">
      <c r="A77" s="80" t="s">
        <v>324</v>
      </c>
      <c r="B77" s="324"/>
      <c r="C77" s="49">
        <v>1</v>
      </c>
      <c r="D77" s="49"/>
    </row>
    <row r="78" spans="1:4" ht="16.5" thickBot="1" x14ac:dyDescent="0.3">
      <c r="A78" s="80" t="s">
        <v>325</v>
      </c>
      <c r="B78" s="324"/>
      <c r="C78" s="49">
        <v>2</v>
      </c>
      <c r="D78" s="49"/>
    </row>
    <row r="79" spans="1:4" ht="16.5" thickBot="1" x14ac:dyDescent="0.3">
      <c r="A79" s="197" t="s">
        <v>322</v>
      </c>
      <c r="B79" s="325"/>
      <c r="C79" s="49">
        <v>30</v>
      </c>
      <c r="D79" s="49"/>
    </row>
    <row r="80" spans="1:4" ht="16.5" thickBot="1" x14ac:dyDescent="0.3">
      <c r="A80" s="80" t="s">
        <v>323</v>
      </c>
      <c r="B80" s="194">
        <f t="shared" ref="B80" si="9">B79/$B$27</f>
        <v>0</v>
      </c>
      <c r="C80" s="49"/>
      <c r="D80" s="49"/>
    </row>
    <row r="81" spans="1:4" ht="16.5" thickBot="1" x14ac:dyDescent="0.3">
      <c r="A81" s="80" t="s">
        <v>324</v>
      </c>
      <c r="B81" s="324"/>
      <c r="C81" s="49">
        <v>1</v>
      </c>
      <c r="D81" s="49"/>
    </row>
    <row r="82" spans="1:4" ht="16.5" thickBot="1" x14ac:dyDescent="0.3">
      <c r="A82" s="80" t="s">
        <v>325</v>
      </c>
      <c r="B82" s="324"/>
      <c r="C82" s="49">
        <v>2</v>
      </c>
      <c r="D82" s="49"/>
    </row>
    <row r="83" spans="1:4" ht="29.25" thickBot="1" x14ac:dyDescent="0.3">
      <c r="A83" s="79" t="s">
        <v>328</v>
      </c>
      <c r="B83" s="409">
        <f>B30/B27</f>
        <v>0.4410966258230235</v>
      </c>
      <c r="C83" s="49"/>
      <c r="D83" s="49"/>
    </row>
    <row r="84" spans="1:4" ht="15.6" customHeight="1" thickBot="1" x14ac:dyDescent="0.3">
      <c r="A84" s="81" t="s">
        <v>320</v>
      </c>
      <c r="B84" s="410"/>
      <c r="C84" s="49"/>
      <c r="D84" s="49"/>
    </row>
    <row r="85" spans="1:4" ht="16.5" thickBot="1" x14ac:dyDescent="0.3">
      <c r="A85" s="81" t="s">
        <v>329</v>
      </c>
      <c r="B85" s="409">
        <f>B34</f>
        <v>0.42416257874735225</v>
      </c>
      <c r="C85" s="49"/>
      <c r="D85" s="49"/>
    </row>
    <row r="86" spans="1:4" ht="16.5" thickBot="1" x14ac:dyDescent="0.3">
      <c r="A86" s="81" t="s">
        <v>330</v>
      </c>
      <c r="B86" s="409"/>
      <c r="C86" s="49"/>
      <c r="D86" s="49"/>
    </row>
    <row r="87" spans="1:4" ht="16.5" thickBot="1" x14ac:dyDescent="0.3">
      <c r="A87" s="81" t="s">
        <v>331</v>
      </c>
      <c r="B87" s="409">
        <f>B68</f>
        <v>1.551020976169382E-2</v>
      </c>
      <c r="C87" s="49"/>
      <c r="D87" s="49"/>
    </row>
    <row r="88" spans="1:4" ht="16.5" thickBot="1" x14ac:dyDescent="0.3">
      <c r="A88" s="76" t="s">
        <v>332</v>
      </c>
      <c r="B88" s="195">
        <f>B89/$B$27</f>
        <v>1.6934047075671203E-2</v>
      </c>
      <c r="C88" s="49"/>
      <c r="D88" s="49"/>
    </row>
    <row r="89" spans="1:4" ht="16.5" thickBot="1" x14ac:dyDescent="0.3">
      <c r="A89" s="76" t="s">
        <v>333</v>
      </c>
      <c r="B89" s="326">
        <f xml:space="preserve"> SUMIF(C33:C82, 1,B33:B82)</f>
        <v>0.16274325000000001</v>
      </c>
      <c r="C89" s="412">
        <f>'6.2. Паспорт фин осв ввод'!D24-'6.2. Паспорт фин осв ввод'!F24</f>
        <v>-9.6104167700000005</v>
      </c>
      <c r="D89" s="49"/>
    </row>
    <row r="90" spans="1:4" ht="16.5" thickBot="1" x14ac:dyDescent="0.3">
      <c r="A90" s="76" t="s">
        <v>334</v>
      </c>
      <c r="B90" s="195">
        <f>B91/$B$27</f>
        <v>0.4410966258230235</v>
      </c>
      <c r="C90" s="412"/>
      <c r="D90" s="49"/>
    </row>
    <row r="91" spans="1:4" ht="16.5" thickBot="1" x14ac:dyDescent="0.3">
      <c r="A91" s="77" t="s">
        <v>335</v>
      </c>
      <c r="B91" s="326">
        <f xml:space="preserve"> SUMIF(C33:C82, 2,B33:B82)</f>
        <v>4.2391224100000002</v>
      </c>
      <c r="C91" s="412">
        <f>'6.2. Паспорт фин осв ввод'!D30-'6.2. Паспорт фин осв ввод'!F30</f>
        <v>-8.0086806399999997</v>
      </c>
      <c r="D91" s="49"/>
    </row>
    <row r="92" spans="1:4" ht="30" x14ac:dyDescent="0.25">
      <c r="A92" s="79" t="s">
        <v>336</v>
      </c>
      <c r="B92" s="81" t="s">
        <v>337</v>
      </c>
      <c r="C92" s="49"/>
      <c r="D92" s="49"/>
    </row>
    <row r="93" spans="1:4" x14ac:dyDescent="0.25">
      <c r="A93" s="83" t="s">
        <v>338</v>
      </c>
      <c r="B93" s="83" t="s">
        <v>530</v>
      </c>
      <c r="C93" s="49"/>
      <c r="D93" s="49"/>
    </row>
    <row r="94" spans="1:4" x14ac:dyDescent="0.25">
      <c r="A94" s="83" t="s">
        <v>339</v>
      </c>
      <c r="B94" s="420" t="s">
        <v>610</v>
      </c>
      <c r="C94" s="49"/>
      <c r="D94" s="49"/>
    </row>
    <row r="95" spans="1:4" x14ac:dyDescent="0.25">
      <c r="A95" s="83" t="s">
        <v>340</v>
      </c>
      <c r="B95" s="420"/>
      <c r="C95" s="49"/>
      <c r="D95" s="49"/>
    </row>
    <row r="96" spans="1:4" ht="30" x14ac:dyDescent="0.25">
      <c r="A96" s="83" t="s">
        <v>341</v>
      </c>
      <c r="B96" s="420" t="s">
        <v>617</v>
      </c>
      <c r="C96" s="49"/>
      <c r="D96" s="49"/>
    </row>
    <row r="97" spans="1:4" ht="16.5" thickBot="1" x14ac:dyDescent="0.3">
      <c r="A97" s="84" t="s">
        <v>342</v>
      </c>
      <c r="B97" s="84"/>
      <c r="C97" s="49"/>
      <c r="D97" s="49"/>
    </row>
    <row r="98" spans="1:4" ht="30.75" thickBot="1" x14ac:dyDescent="0.3">
      <c r="A98" s="81" t="s">
        <v>343</v>
      </c>
      <c r="B98" s="82" t="s">
        <v>499</v>
      </c>
      <c r="C98" s="49"/>
      <c r="D98" s="49"/>
    </row>
    <row r="99" spans="1:4" ht="29.25" thickBot="1" x14ac:dyDescent="0.3">
      <c r="A99" s="76" t="s">
        <v>344</v>
      </c>
      <c r="B99" s="327">
        <v>7</v>
      </c>
      <c r="C99" s="49"/>
      <c r="D99" s="49"/>
    </row>
    <row r="100" spans="1:4" ht="16.5" thickBot="1" x14ac:dyDescent="0.3">
      <c r="A100" s="81" t="s">
        <v>320</v>
      </c>
      <c r="B100" s="328"/>
      <c r="C100" s="49"/>
      <c r="D100" s="49"/>
    </row>
    <row r="101" spans="1:4" ht="28.5" customHeight="1" thickBot="1" x14ac:dyDescent="0.3">
      <c r="A101" s="81" t="s">
        <v>345</v>
      </c>
      <c r="B101" s="327">
        <v>4</v>
      </c>
      <c r="C101" s="49"/>
      <c r="D101" s="49"/>
    </row>
    <row r="102" spans="1:4" ht="16.5" thickBot="1" x14ac:dyDescent="0.3">
      <c r="A102" s="81" t="s">
        <v>346</v>
      </c>
      <c r="B102" s="327">
        <v>3</v>
      </c>
      <c r="C102" s="49"/>
      <c r="D102" s="49"/>
    </row>
    <row r="103" spans="1:4" ht="16.5" thickBot="1" x14ac:dyDescent="0.3">
      <c r="A103" s="89" t="s">
        <v>347</v>
      </c>
      <c r="B103" s="90" t="s">
        <v>499</v>
      </c>
      <c r="C103" s="49"/>
      <c r="D103" s="49"/>
    </row>
    <row r="104" spans="1:4" ht="16.5" thickBot="1" x14ac:dyDescent="0.3">
      <c r="A104" s="76" t="s">
        <v>348</v>
      </c>
      <c r="B104" s="87"/>
      <c r="C104" s="49"/>
      <c r="D104" s="49"/>
    </row>
    <row r="105" spans="1:4" ht="16.5" thickBot="1" x14ac:dyDescent="0.3">
      <c r="A105" s="83" t="s">
        <v>349</v>
      </c>
      <c r="B105" s="329" t="str">
        <f>'6.1. Паспорт сетевой график'!H43</f>
        <v>не требуется</v>
      </c>
      <c r="C105" s="49"/>
      <c r="D105" s="49"/>
    </row>
    <row r="106" spans="1:4" ht="16.5" thickBot="1" x14ac:dyDescent="0.3">
      <c r="A106" s="83" t="s">
        <v>350</v>
      </c>
      <c r="B106" s="90" t="s">
        <v>499</v>
      </c>
      <c r="C106" s="49"/>
      <c r="D106" s="49"/>
    </row>
    <row r="107" spans="1:4" ht="16.5" thickBot="1" x14ac:dyDescent="0.3">
      <c r="A107" s="83" t="s">
        <v>351</v>
      </c>
      <c r="B107" s="90" t="s">
        <v>499</v>
      </c>
      <c r="C107" s="49"/>
      <c r="D107" s="49"/>
    </row>
    <row r="108" spans="1:4" ht="29.25" thickBot="1" x14ac:dyDescent="0.3">
      <c r="A108" s="330" t="s">
        <v>352</v>
      </c>
      <c r="B108" s="88" t="s">
        <v>512</v>
      </c>
      <c r="C108" s="49"/>
      <c r="D108" s="49"/>
    </row>
    <row r="109" spans="1:4" ht="28.5" x14ac:dyDescent="0.25">
      <c r="A109" s="79" t="s">
        <v>353</v>
      </c>
      <c r="B109" s="568" t="s">
        <v>498</v>
      </c>
      <c r="C109" s="49"/>
      <c r="D109" s="49"/>
    </row>
    <row r="110" spans="1:4" x14ac:dyDescent="0.25">
      <c r="A110" s="83" t="s">
        <v>354</v>
      </c>
      <c r="B110" s="569"/>
      <c r="C110" s="49"/>
      <c r="D110" s="49"/>
    </row>
    <row r="111" spans="1:4" x14ac:dyDescent="0.25">
      <c r="A111" s="83" t="s">
        <v>355</v>
      </c>
      <c r="B111" s="569"/>
      <c r="C111" s="49"/>
      <c r="D111" s="49"/>
    </row>
    <row r="112" spans="1:4" x14ac:dyDescent="0.25">
      <c r="A112" s="83" t="s">
        <v>356</v>
      </c>
      <c r="B112" s="569"/>
      <c r="C112" s="49"/>
      <c r="D112" s="49"/>
    </row>
    <row r="113" spans="1:4" x14ac:dyDescent="0.25">
      <c r="A113" s="83" t="s">
        <v>357</v>
      </c>
      <c r="B113" s="569"/>
      <c r="C113" s="49"/>
      <c r="D113" s="49"/>
    </row>
    <row r="114" spans="1:4" ht="16.5" thickBot="1" x14ac:dyDescent="0.3">
      <c r="A114" s="91" t="s">
        <v>358</v>
      </c>
      <c r="B114" s="570"/>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514</v>
      </c>
    </row>
    <row r="4" spans="1:28" s="11" customFormat="1" ht="18.75" customHeight="1" x14ac:dyDescent="0.2">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row>
    <row r="5" spans="1:28" s="11" customFormat="1" ht="15.75" x14ac:dyDescent="0.2">
      <c r="A5" s="16"/>
    </row>
    <row r="6" spans="1:28" s="11" customFormat="1" ht="18.75" x14ac:dyDescent="0.2">
      <c r="A6" s="444" t="s">
        <v>6</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12"/>
      <c r="U8" s="12"/>
      <c r="V8" s="12"/>
      <c r="W8" s="12"/>
      <c r="X8" s="12"/>
      <c r="Y8" s="12"/>
      <c r="Z8" s="12"/>
      <c r="AA8" s="12"/>
      <c r="AB8" s="12"/>
    </row>
    <row r="9" spans="1:28" s="11" customFormat="1" ht="18.75" x14ac:dyDescent="0.2">
      <c r="A9" s="443" t="s">
        <v>5</v>
      </c>
      <c r="B9" s="443"/>
      <c r="C9" s="443"/>
      <c r="D9" s="443"/>
      <c r="E9" s="443"/>
      <c r="F9" s="443"/>
      <c r="G9" s="443"/>
      <c r="H9" s="443"/>
      <c r="I9" s="443"/>
      <c r="J9" s="443"/>
      <c r="K9" s="443"/>
      <c r="L9" s="443"/>
      <c r="M9" s="443"/>
      <c r="N9" s="443"/>
      <c r="O9" s="443"/>
      <c r="P9" s="443"/>
      <c r="Q9" s="443"/>
      <c r="R9" s="443"/>
      <c r="S9" s="443"/>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38" t="str">
        <f>'1. паспорт местоположение'!A12:C12</f>
        <v>N_22-1286</v>
      </c>
      <c r="B11" s="438"/>
      <c r="C11" s="438"/>
      <c r="D11" s="438"/>
      <c r="E11" s="438"/>
      <c r="F11" s="438"/>
      <c r="G11" s="438"/>
      <c r="H11" s="438"/>
      <c r="I11" s="438"/>
      <c r="J11" s="438"/>
      <c r="K11" s="438"/>
      <c r="L11" s="438"/>
      <c r="M11" s="438"/>
      <c r="N11" s="438"/>
      <c r="O11" s="438"/>
      <c r="P11" s="438"/>
      <c r="Q11" s="438"/>
      <c r="R11" s="438"/>
      <c r="S11" s="438"/>
      <c r="T11" s="12"/>
      <c r="U11" s="12"/>
      <c r="V11" s="12"/>
      <c r="W11" s="12"/>
      <c r="X11" s="12"/>
      <c r="Y11" s="12"/>
      <c r="Z11" s="12"/>
      <c r="AA11" s="12"/>
      <c r="AB11" s="12"/>
    </row>
    <row r="12" spans="1:28" s="11" customFormat="1" ht="18.75" x14ac:dyDescent="0.2">
      <c r="A12" s="443" t="s">
        <v>4</v>
      </c>
      <c r="B12" s="443"/>
      <c r="C12" s="443"/>
      <c r="D12" s="443"/>
      <c r="E12" s="443"/>
      <c r="F12" s="443"/>
      <c r="G12" s="443"/>
      <c r="H12" s="443"/>
      <c r="I12" s="443"/>
      <c r="J12" s="443"/>
      <c r="K12" s="443"/>
      <c r="L12" s="443"/>
      <c r="M12" s="443"/>
      <c r="N12" s="443"/>
      <c r="O12" s="443"/>
      <c r="P12" s="443"/>
      <c r="Q12" s="443"/>
      <c r="R12" s="443"/>
      <c r="S12" s="443"/>
      <c r="T12" s="12"/>
      <c r="U12" s="12"/>
      <c r="V12" s="12"/>
      <c r="W12" s="12"/>
      <c r="X12" s="12"/>
      <c r="Y12" s="12"/>
      <c r="Z12" s="12"/>
      <c r="AA12" s="12"/>
      <c r="AB12" s="12"/>
    </row>
    <row r="13" spans="1:28" s="8" customFormat="1" ht="15.75" customHeight="1" x14ac:dyDescent="0.2">
      <c r="A13" s="445"/>
      <c r="B13" s="445"/>
      <c r="C13" s="445"/>
      <c r="D13" s="445"/>
      <c r="E13" s="445"/>
      <c r="F13" s="445"/>
      <c r="G13" s="445"/>
      <c r="H13" s="445"/>
      <c r="I13" s="445"/>
      <c r="J13" s="445"/>
      <c r="K13" s="445"/>
      <c r="L13" s="445"/>
      <c r="M13" s="445"/>
      <c r="N13" s="445"/>
      <c r="O13" s="445"/>
      <c r="P13" s="445"/>
      <c r="Q13" s="445"/>
      <c r="R13" s="445"/>
      <c r="S13" s="445"/>
      <c r="T13" s="9"/>
      <c r="U13" s="9"/>
      <c r="V13" s="9"/>
      <c r="W13" s="9"/>
      <c r="X13" s="9"/>
      <c r="Y13" s="9"/>
      <c r="Z13" s="9"/>
      <c r="AA13" s="9"/>
      <c r="AB13" s="9"/>
    </row>
    <row r="14" spans="1:28" s="3" customFormat="1" ht="12" x14ac:dyDescent="0.2">
      <c r="A14" s="438" t="str">
        <f>'1. паспорт местоположение'!A9:C9</f>
        <v>Акционерное общество "Россети Янтарь" ДЗО  ПАО "Россети"</v>
      </c>
      <c r="B14" s="438"/>
      <c r="C14" s="438"/>
      <c r="D14" s="438"/>
      <c r="E14" s="438"/>
      <c r="F14" s="438"/>
      <c r="G14" s="438"/>
      <c r="H14" s="438"/>
      <c r="I14" s="438"/>
      <c r="J14" s="438"/>
      <c r="K14" s="438"/>
      <c r="L14" s="438"/>
      <c r="M14" s="438"/>
      <c r="N14" s="438"/>
      <c r="O14" s="438"/>
      <c r="P14" s="438"/>
      <c r="Q14" s="438"/>
      <c r="R14" s="438"/>
      <c r="S14" s="438"/>
      <c r="T14" s="7"/>
      <c r="U14" s="7"/>
      <c r="V14" s="7"/>
      <c r="W14" s="7"/>
      <c r="X14" s="7"/>
      <c r="Y14" s="7"/>
      <c r="Z14" s="7"/>
      <c r="AA14" s="7"/>
      <c r="AB14" s="7"/>
    </row>
    <row r="15" spans="1:28" s="3" customFormat="1" ht="28.5" customHeight="1" x14ac:dyDescent="0.25">
      <c r="A15" s="439" t="str">
        <f>'1. паспорт местоположение'!A15:C15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415</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46" t="s">
        <v>2</v>
      </c>
      <c r="B19" s="446" t="s">
        <v>93</v>
      </c>
      <c r="C19" s="447" t="s">
        <v>311</v>
      </c>
      <c r="D19" s="446" t="s">
        <v>310</v>
      </c>
      <c r="E19" s="446" t="s">
        <v>92</v>
      </c>
      <c r="F19" s="446" t="s">
        <v>91</v>
      </c>
      <c r="G19" s="446" t="s">
        <v>306</v>
      </c>
      <c r="H19" s="446" t="s">
        <v>90</v>
      </c>
      <c r="I19" s="446" t="s">
        <v>89</v>
      </c>
      <c r="J19" s="446" t="s">
        <v>88</v>
      </c>
      <c r="K19" s="446" t="s">
        <v>87</v>
      </c>
      <c r="L19" s="446" t="s">
        <v>86</v>
      </c>
      <c r="M19" s="446" t="s">
        <v>85</v>
      </c>
      <c r="N19" s="446" t="s">
        <v>84</v>
      </c>
      <c r="O19" s="446" t="s">
        <v>83</v>
      </c>
      <c r="P19" s="446" t="s">
        <v>82</v>
      </c>
      <c r="Q19" s="446" t="s">
        <v>309</v>
      </c>
      <c r="R19" s="446"/>
      <c r="S19" s="449" t="s">
        <v>409</v>
      </c>
      <c r="T19" s="4"/>
      <c r="U19" s="4"/>
      <c r="V19" s="4"/>
      <c r="W19" s="4"/>
      <c r="X19" s="4"/>
      <c r="Y19" s="4"/>
    </row>
    <row r="20" spans="1:28" s="3" customFormat="1" ht="180.75" customHeight="1" x14ac:dyDescent="0.2">
      <c r="A20" s="446"/>
      <c r="B20" s="446"/>
      <c r="C20" s="448"/>
      <c r="D20" s="446"/>
      <c r="E20" s="446"/>
      <c r="F20" s="446"/>
      <c r="G20" s="446"/>
      <c r="H20" s="446"/>
      <c r="I20" s="446"/>
      <c r="J20" s="446"/>
      <c r="K20" s="446"/>
      <c r="L20" s="446"/>
      <c r="M20" s="446"/>
      <c r="N20" s="446"/>
      <c r="O20" s="446"/>
      <c r="P20" s="446"/>
      <c r="Q20" s="34" t="s">
        <v>307</v>
      </c>
      <c r="R20" s="35" t="s">
        <v>308</v>
      </c>
      <c r="S20" s="449"/>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191">
        <v>1</v>
      </c>
      <c r="B22" s="200"/>
      <c r="C22" s="191"/>
      <c r="D22" s="199"/>
      <c r="E22" s="200"/>
      <c r="F22" s="199"/>
      <c r="G22" s="200"/>
      <c r="H22" s="199"/>
      <c r="I22" s="200"/>
      <c r="J22" s="199"/>
      <c r="K22" s="200"/>
      <c r="L22" s="199"/>
      <c r="M22" s="200"/>
      <c r="N22" s="199"/>
      <c r="O22" s="200"/>
      <c r="P22" s="199"/>
      <c r="Q22" s="222"/>
      <c r="R22" s="201"/>
      <c r="S22" s="221"/>
      <c r="W22" s="27"/>
      <c r="X22" s="27"/>
      <c r="Y22" s="27"/>
      <c r="Z22" s="26"/>
      <c r="AA22" s="26"/>
      <c r="AB22" s="26"/>
    </row>
    <row r="23" spans="1:28" ht="20.25" customHeight="1" x14ac:dyDescent="0.25">
      <c r="A23" s="67"/>
      <c r="B23" s="37" t="s">
        <v>304</v>
      </c>
      <c r="C23" s="37"/>
      <c r="D23" s="37"/>
      <c r="E23" s="67" t="s">
        <v>305</v>
      </c>
      <c r="F23" s="67" t="s">
        <v>305</v>
      </c>
      <c r="G23" s="67" t="s">
        <v>305</v>
      </c>
      <c r="H23" s="190">
        <f>H22</f>
        <v>0</v>
      </c>
      <c r="I23" s="67"/>
      <c r="J23" s="190">
        <f>J22</f>
        <v>0</v>
      </c>
      <c r="K23" s="67"/>
      <c r="L23" s="67"/>
      <c r="M23" s="67"/>
      <c r="N23" s="67"/>
      <c r="O23" s="67"/>
      <c r="P23" s="67"/>
      <c r="Q23" s="68"/>
      <c r="R23" s="2"/>
      <c r="S23" s="19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0" zoomScale="70" zoomScaleNormal="60" zoomScaleSheetLayoutView="70" workbookViewId="0">
      <selection activeCell="O25" sqref="O25"/>
    </sheetView>
  </sheetViews>
  <sheetFormatPr defaultColWidth="10.7109375" defaultRowHeight="15.75" x14ac:dyDescent="0.25"/>
  <cols>
    <col min="1" max="1" width="9.5703125" style="38" customWidth="1"/>
    <col min="2" max="3" width="16.425781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38.28515625"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514</v>
      </c>
    </row>
    <row r="5" spans="1:20" s="11" customFormat="1" ht="18.75" customHeight="1" x14ac:dyDescent="0.3">
      <c r="A5" s="17"/>
      <c r="H5" s="15"/>
      <c r="T5" s="14"/>
    </row>
    <row r="6" spans="1:20" s="11" customFormat="1" x14ac:dyDescent="0.2">
      <c r="A6" s="430" t="str">
        <f>'1. паспорт местоположение'!A5:C5</f>
        <v>Год раскрытия информации: 2025 год</v>
      </c>
      <c r="B6" s="430"/>
      <c r="C6" s="430"/>
      <c r="D6" s="430"/>
      <c r="E6" s="430"/>
      <c r="F6" s="430"/>
      <c r="G6" s="430"/>
      <c r="H6" s="430"/>
      <c r="I6" s="430"/>
      <c r="J6" s="430"/>
      <c r="K6" s="430"/>
      <c r="L6" s="430"/>
      <c r="M6" s="430"/>
      <c r="N6" s="430"/>
      <c r="O6" s="430"/>
      <c r="P6" s="430"/>
      <c r="Q6" s="430"/>
      <c r="R6" s="430"/>
      <c r="S6" s="430"/>
      <c r="T6" s="430"/>
    </row>
    <row r="7" spans="1:20" s="11" customFormat="1" x14ac:dyDescent="0.2">
      <c r="A7" s="16"/>
      <c r="H7" s="15"/>
    </row>
    <row r="8" spans="1:20" s="11" customFormat="1" ht="18.75" x14ac:dyDescent="0.2">
      <c r="A8" s="444" t="s">
        <v>6</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38" t="str">
        <f>'1. паспорт местоположение'!A9:C9</f>
        <v>Акционерное общество "Россети Янтарь"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1" customFormat="1" ht="18.75" customHeight="1" x14ac:dyDescent="0.2">
      <c r="A11" s="443" t="s">
        <v>5</v>
      </c>
      <c r="B11" s="443"/>
      <c r="C11" s="443"/>
      <c r="D11" s="443"/>
      <c r="E11" s="443"/>
      <c r="F11" s="443"/>
      <c r="G11" s="443"/>
      <c r="H11" s="443"/>
      <c r="I11" s="443"/>
      <c r="J11" s="443"/>
      <c r="K11" s="443"/>
      <c r="L11" s="443"/>
      <c r="M11" s="443"/>
      <c r="N11" s="443"/>
      <c r="O11" s="443"/>
      <c r="P11" s="443"/>
      <c r="Q11" s="443"/>
      <c r="R11" s="443"/>
      <c r="S11" s="443"/>
      <c r="T11" s="443"/>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38" t="str">
        <f>'1. паспорт местоположение'!A12:C12</f>
        <v>N_22-1286</v>
      </c>
      <c r="B13" s="438"/>
      <c r="C13" s="438"/>
      <c r="D13" s="438"/>
      <c r="E13" s="438"/>
      <c r="F13" s="438"/>
      <c r="G13" s="438"/>
      <c r="H13" s="438"/>
      <c r="I13" s="438"/>
      <c r="J13" s="438"/>
      <c r="K13" s="438"/>
      <c r="L13" s="438"/>
      <c r="M13" s="438"/>
      <c r="N13" s="438"/>
      <c r="O13" s="438"/>
      <c r="P13" s="438"/>
      <c r="Q13" s="438"/>
      <c r="R13" s="438"/>
      <c r="S13" s="438"/>
      <c r="T13" s="438"/>
    </row>
    <row r="14" spans="1:20" s="11" customFormat="1" ht="18.75" customHeight="1" x14ac:dyDescent="0.2">
      <c r="A14" s="443" t="s">
        <v>4</v>
      </c>
      <c r="B14" s="443"/>
      <c r="C14" s="443"/>
      <c r="D14" s="443"/>
      <c r="E14" s="443"/>
      <c r="F14" s="443"/>
      <c r="G14" s="443"/>
      <c r="H14" s="443"/>
      <c r="I14" s="443"/>
      <c r="J14" s="443"/>
      <c r="K14" s="443"/>
      <c r="L14" s="443"/>
      <c r="M14" s="443"/>
      <c r="N14" s="443"/>
      <c r="O14" s="443"/>
      <c r="P14" s="443"/>
      <c r="Q14" s="443"/>
      <c r="R14" s="443"/>
      <c r="S14" s="443"/>
      <c r="T14" s="443"/>
    </row>
    <row r="15" spans="1:20" s="8" customFormat="1" ht="15.75" customHeight="1" x14ac:dyDescent="0.2">
      <c r="A15" s="445"/>
      <c r="B15" s="445"/>
      <c r="C15" s="445"/>
      <c r="D15" s="445"/>
      <c r="E15" s="445"/>
      <c r="F15" s="445"/>
      <c r="G15" s="445"/>
      <c r="H15" s="445"/>
      <c r="I15" s="445"/>
      <c r="J15" s="445"/>
      <c r="K15" s="445"/>
      <c r="L15" s="445"/>
      <c r="M15" s="445"/>
      <c r="N15" s="445"/>
      <c r="O15" s="445"/>
      <c r="P15" s="445"/>
      <c r="Q15" s="445"/>
      <c r="R15" s="445"/>
      <c r="S15" s="445"/>
      <c r="T15" s="445"/>
    </row>
    <row r="16" spans="1:20" s="3" customFormat="1" ht="37.5" customHeight="1" x14ac:dyDescent="0.2">
      <c r="A16" s="453"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6" s="453"/>
      <c r="C16" s="453"/>
      <c r="D16" s="453"/>
      <c r="E16" s="453"/>
      <c r="F16" s="453"/>
      <c r="G16" s="453"/>
      <c r="H16" s="453"/>
      <c r="I16" s="453"/>
      <c r="J16" s="453"/>
      <c r="K16" s="453"/>
      <c r="L16" s="453"/>
      <c r="M16" s="453"/>
      <c r="N16" s="453"/>
      <c r="O16" s="453"/>
      <c r="P16" s="453"/>
      <c r="Q16" s="453"/>
      <c r="R16" s="453"/>
      <c r="S16" s="453"/>
      <c r="T16" s="453"/>
    </row>
    <row r="17" spans="1:113" s="3" customFormat="1" ht="15" customHeight="1" x14ac:dyDescent="0.2">
      <c r="A17" s="443" t="s">
        <v>3</v>
      </c>
      <c r="B17" s="443"/>
      <c r="C17" s="443"/>
      <c r="D17" s="443"/>
      <c r="E17" s="443"/>
      <c r="F17" s="443"/>
      <c r="G17" s="443"/>
      <c r="H17" s="443"/>
      <c r="I17" s="443"/>
      <c r="J17" s="443"/>
      <c r="K17" s="443"/>
      <c r="L17" s="443"/>
      <c r="M17" s="443"/>
      <c r="N17" s="443"/>
      <c r="O17" s="443"/>
      <c r="P17" s="443"/>
      <c r="Q17" s="443"/>
      <c r="R17" s="443"/>
      <c r="S17" s="443"/>
      <c r="T17" s="443"/>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4" t="s">
        <v>420</v>
      </c>
      <c r="B19" s="454"/>
      <c r="C19" s="454"/>
      <c r="D19" s="454"/>
      <c r="E19" s="454"/>
      <c r="F19" s="454"/>
      <c r="G19" s="454"/>
      <c r="H19" s="454"/>
      <c r="I19" s="454"/>
      <c r="J19" s="454"/>
      <c r="K19" s="454"/>
      <c r="L19" s="454"/>
      <c r="M19" s="454"/>
      <c r="N19" s="454"/>
      <c r="O19" s="454"/>
      <c r="P19" s="454"/>
      <c r="Q19" s="454"/>
      <c r="R19" s="454"/>
      <c r="S19" s="454"/>
      <c r="T19" s="454"/>
    </row>
    <row r="20" spans="1:113" s="46"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2</v>
      </c>
      <c r="B21" s="459" t="s">
        <v>217</v>
      </c>
      <c r="C21" s="460"/>
      <c r="D21" s="463" t="s">
        <v>115</v>
      </c>
      <c r="E21" s="459" t="s">
        <v>449</v>
      </c>
      <c r="F21" s="460"/>
      <c r="G21" s="459" t="s">
        <v>236</v>
      </c>
      <c r="H21" s="460"/>
      <c r="I21" s="459" t="s">
        <v>114</v>
      </c>
      <c r="J21" s="460"/>
      <c r="K21" s="463" t="s">
        <v>113</v>
      </c>
      <c r="L21" s="459" t="s">
        <v>112</v>
      </c>
      <c r="M21" s="460"/>
      <c r="N21" s="459" t="s">
        <v>445</v>
      </c>
      <c r="O21" s="460"/>
      <c r="P21" s="463" t="s">
        <v>111</v>
      </c>
      <c r="Q21" s="450" t="s">
        <v>110</v>
      </c>
      <c r="R21" s="451"/>
      <c r="S21" s="450" t="s">
        <v>109</v>
      </c>
      <c r="T21" s="452"/>
    </row>
    <row r="22" spans="1:113" ht="204.75" customHeight="1" x14ac:dyDescent="0.25">
      <c r="A22" s="457"/>
      <c r="B22" s="461"/>
      <c r="C22" s="462"/>
      <c r="D22" s="466"/>
      <c r="E22" s="461"/>
      <c r="F22" s="462"/>
      <c r="G22" s="461"/>
      <c r="H22" s="462"/>
      <c r="I22" s="461"/>
      <c r="J22" s="462"/>
      <c r="K22" s="464"/>
      <c r="L22" s="461"/>
      <c r="M22" s="462"/>
      <c r="N22" s="461"/>
      <c r="O22" s="462"/>
      <c r="P22" s="464"/>
      <c r="Q22" s="61" t="s">
        <v>108</v>
      </c>
      <c r="R22" s="61" t="s">
        <v>419</v>
      </c>
      <c r="S22" s="61" t="s">
        <v>107</v>
      </c>
      <c r="T22" s="61" t="s">
        <v>106</v>
      </c>
    </row>
    <row r="23" spans="1:113" ht="51.75" customHeight="1" x14ac:dyDescent="0.25">
      <c r="A23" s="458"/>
      <c r="B23" s="101" t="s">
        <v>104</v>
      </c>
      <c r="C23" s="101" t="s">
        <v>105</v>
      </c>
      <c r="D23" s="464"/>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27" customFormat="1" ht="157.5" x14ac:dyDescent="0.25">
      <c r="A25" s="225">
        <v>1</v>
      </c>
      <c r="B25" s="223" t="s">
        <v>568</v>
      </c>
      <c r="C25" s="239" t="s">
        <v>569</v>
      </c>
      <c r="D25" s="223" t="s">
        <v>502</v>
      </c>
      <c r="E25" s="223" t="s">
        <v>525</v>
      </c>
      <c r="F25" s="223" t="s">
        <v>503</v>
      </c>
      <c r="G25" s="223" t="s">
        <v>504</v>
      </c>
      <c r="H25" s="223" t="s">
        <v>504</v>
      </c>
      <c r="I25" s="223">
        <v>1976</v>
      </c>
      <c r="J25" s="224" t="s">
        <v>511</v>
      </c>
      <c r="K25" s="223">
        <v>1976</v>
      </c>
      <c r="L25" s="224" t="s">
        <v>401</v>
      </c>
      <c r="M25" s="225">
        <v>15</v>
      </c>
      <c r="N25" s="225">
        <v>0.25</v>
      </c>
      <c r="O25" s="287">
        <v>0.4</v>
      </c>
      <c r="P25" s="224" t="s">
        <v>519</v>
      </c>
      <c r="Q25" s="226" t="s">
        <v>517</v>
      </c>
      <c r="R25" s="242" t="s">
        <v>518</v>
      </c>
      <c r="S25" s="226" t="s">
        <v>515</v>
      </c>
      <c r="T25" s="223" t="s">
        <v>516</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5" t="s">
        <v>455</v>
      </c>
      <c r="C29" s="465"/>
      <c r="D29" s="465"/>
      <c r="E29" s="465"/>
      <c r="F29" s="465"/>
      <c r="G29" s="465"/>
      <c r="H29" s="465"/>
      <c r="I29" s="465"/>
      <c r="J29" s="465"/>
      <c r="K29" s="465"/>
      <c r="L29" s="465"/>
      <c r="M29" s="465"/>
      <c r="N29" s="465"/>
      <c r="O29" s="465"/>
      <c r="P29" s="465"/>
      <c r="Q29" s="465"/>
      <c r="R29" s="46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20" zoomScale="70" zoomScaleSheetLayoutView="70" workbookViewId="0">
      <selection activeCell="R28" sqref="R28"/>
    </sheetView>
  </sheetViews>
  <sheetFormatPr defaultColWidth="10.7109375" defaultRowHeight="15.75" x14ac:dyDescent="0.25"/>
  <cols>
    <col min="1" max="1" width="10.7109375" style="38"/>
    <col min="2" max="2" width="12.7109375" style="38" customWidth="1"/>
    <col min="3" max="3" width="12"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8.85546875" style="38" customWidth="1"/>
    <col min="26" max="26" width="18.5703125" style="38" customWidth="1"/>
    <col min="27" max="27" width="21.855468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8" t="str">
        <f>'1. паспорт местоположение'!A9</f>
        <v>Акционерное общество "Россети Янтарь" ДЗО  ПАО "Россети"</v>
      </c>
      <c r="F9" s="438"/>
      <c r="G9" s="438"/>
      <c r="H9" s="438"/>
      <c r="I9" s="438"/>
      <c r="J9" s="438"/>
      <c r="K9" s="438"/>
      <c r="L9" s="438"/>
      <c r="M9" s="438"/>
      <c r="N9" s="438"/>
      <c r="O9" s="438"/>
      <c r="P9" s="438"/>
      <c r="Q9" s="438"/>
      <c r="R9" s="438"/>
      <c r="S9" s="438"/>
      <c r="T9" s="438"/>
      <c r="U9" s="438"/>
      <c r="V9" s="438"/>
      <c r="W9" s="438"/>
      <c r="X9" s="438"/>
      <c r="Y9" s="438"/>
    </row>
    <row r="10" spans="1:27" s="11" customFormat="1" ht="18.75" customHeight="1" x14ac:dyDescent="0.2">
      <c r="E10" s="443" t="s">
        <v>5</v>
      </c>
      <c r="F10" s="443"/>
      <c r="G10" s="443"/>
      <c r="H10" s="443"/>
      <c r="I10" s="443"/>
      <c r="J10" s="443"/>
      <c r="K10" s="443"/>
      <c r="L10" s="443"/>
      <c r="M10" s="443"/>
      <c r="N10" s="443"/>
      <c r="O10" s="443"/>
      <c r="P10" s="443"/>
      <c r="Q10" s="443"/>
      <c r="R10" s="443"/>
      <c r="S10" s="443"/>
      <c r="T10" s="443"/>
      <c r="U10" s="443"/>
      <c r="V10" s="443"/>
      <c r="W10" s="443"/>
      <c r="X10" s="443"/>
      <c r="Y10" s="44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8" t="str">
        <f>'1. паспорт местоположение'!A12</f>
        <v>N_22-1286</v>
      </c>
      <c r="F12" s="438"/>
      <c r="G12" s="438"/>
      <c r="H12" s="438"/>
      <c r="I12" s="438"/>
      <c r="J12" s="438"/>
      <c r="K12" s="438"/>
      <c r="L12" s="438"/>
      <c r="M12" s="438"/>
      <c r="N12" s="438"/>
      <c r="O12" s="438"/>
      <c r="P12" s="438"/>
      <c r="Q12" s="438"/>
      <c r="R12" s="438"/>
      <c r="S12" s="438"/>
      <c r="T12" s="438"/>
      <c r="U12" s="438"/>
      <c r="V12" s="438"/>
      <c r="W12" s="438"/>
      <c r="X12" s="438"/>
      <c r="Y12" s="438"/>
    </row>
    <row r="13" spans="1:27" s="11" customFormat="1" ht="18.75" customHeight="1" x14ac:dyDescent="0.2">
      <c r="E13" s="443" t="s">
        <v>4</v>
      </c>
      <c r="F13" s="443"/>
      <c r="G13" s="443"/>
      <c r="H13" s="443"/>
      <c r="I13" s="443"/>
      <c r="J13" s="443"/>
      <c r="K13" s="443"/>
      <c r="L13" s="443"/>
      <c r="M13" s="443"/>
      <c r="N13" s="443"/>
      <c r="O13" s="443"/>
      <c r="P13" s="443"/>
      <c r="Q13" s="443"/>
      <c r="R13" s="443"/>
      <c r="S13" s="443"/>
      <c r="T13" s="443"/>
      <c r="U13" s="443"/>
      <c r="V13" s="443"/>
      <c r="W13" s="443"/>
      <c r="X13" s="443"/>
      <c r="Y13" s="44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3"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F15" s="453"/>
      <c r="G15" s="453"/>
      <c r="H15" s="453"/>
      <c r="I15" s="453"/>
      <c r="J15" s="453"/>
      <c r="K15" s="453"/>
      <c r="L15" s="453"/>
      <c r="M15" s="453"/>
      <c r="N15" s="453"/>
      <c r="O15" s="453"/>
      <c r="P15" s="453"/>
      <c r="Q15" s="453"/>
      <c r="R15" s="453"/>
      <c r="S15" s="453"/>
      <c r="T15" s="453"/>
      <c r="U15" s="453"/>
      <c r="V15" s="453"/>
      <c r="W15" s="453"/>
      <c r="X15" s="453"/>
      <c r="Y15" s="453"/>
    </row>
    <row r="16" spans="1:27" s="3" customFormat="1" ht="15" customHeight="1" x14ac:dyDescent="0.2">
      <c r="E16" s="443" t="s">
        <v>3</v>
      </c>
      <c r="F16" s="443"/>
      <c r="G16" s="443"/>
      <c r="H16" s="443"/>
      <c r="I16" s="443"/>
      <c r="J16" s="443"/>
      <c r="K16" s="443"/>
      <c r="L16" s="443"/>
      <c r="M16" s="443"/>
      <c r="N16" s="443"/>
      <c r="O16" s="443"/>
      <c r="P16" s="443"/>
      <c r="Q16" s="443"/>
      <c r="R16" s="443"/>
      <c r="S16" s="443"/>
      <c r="T16" s="443"/>
      <c r="U16" s="443"/>
      <c r="V16" s="443"/>
      <c r="W16" s="443"/>
      <c r="X16" s="443"/>
      <c r="Y16" s="4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422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6" customFormat="1" ht="21" customHeight="1" x14ac:dyDescent="0.25"/>
    <row r="21" spans="1:27" ht="15.75" customHeight="1" x14ac:dyDescent="0.25">
      <c r="A21" s="467" t="s">
        <v>2</v>
      </c>
      <c r="B21" s="469" t="s">
        <v>429</v>
      </c>
      <c r="C21" s="470"/>
      <c r="D21" s="469" t="s">
        <v>431</v>
      </c>
      <c r="E21" s="470"/>
      <c r="F21" s="450" t="s">
        <v>87</v>
      </c>
      <c r="G21" s="452"/>
      <c r="H21" s="452"/>
      <c r="I21" s="451"/>
      <c r="J21" s="467" t="s">
        <v>432</v>
      </c>
      <c r="K21" s="469" t="s">
        <v>433</v>
      </c>
      <c r="L21" s="470"/>
      <c r="M21" s="469" t="s">
        <v>434</v>
      </c>
      <c r="N21" s="470"/>
      <c r="O21" s="469" t="s">
        <v>421</v>
      </c>
      <c r="P21" s="470"/>
      <c r="Q21" s="469" t="s">
        <v>120</v>
      </c>
      <c r="R21" s="470"/>
      <c r="S21" s="467" t="s">
        <v>119</v>
      </c>
      <c r="T21" s="467" t="s">
        <v>435</v>
      </c>
      <c r="U21" s="467" t="s">
        <v>430</v>
      </c>
      <c r="V21" s="469" t="s">
        <v>118</v>
      </c>
      <c r="W21" s="470"/>
      <c r="X21" s="450" t="s">
        <v>110</v>
      </c>
      <c r="Y21" s="452"/>
      <c r="Z21" s="450" t="s">
        <v>109</v>
      </c>
      <c r="AA21" s="452"/>
    </row>
    <row r="22" spans="1:27" ht="216" customHeight="1" x14ac:dyDescent="0.25">
      <c r="A22" s="473"/>
      <c r="B22" s="471"/>
      <c r="C22" s="472"/>
      <c r="D22" s="471"/>
      <c r="E22" s="472"/>
      <c r="F22" s="450" t="s">
        <v>117</v>
      </c>
      <c r="G22" s="451"/>
      <c r="H22" s="450" t="s">
        <v>116</v>
      </c>
      <c r="I22" s="451"/>
      <c r="J22" s="468"/>
      <c r="K22" s="471"/>
      <c r="L22" s="472"/>
      <c r="M22" s="471"/>
      <c r="N22" s="472"/>
      <c r="O22" s="471"/>
      <c r="P22" s="472"/>
      <c r="Q22" s="471"/>
      <c r="R22" s="472"/>
      <c r="S22" s="468"/>
      <c r="T22" s="468"/>
      <c r="U22" s="468"/>
      <c r="V22" s="471"/>
      <c r="W22" s="472"/>
      <c r="X22" s="61" t="s">
        <v>108</v>
      </c>
      <c r="Y22" s="61" t="s">
        <v>419</v>
      </c>
      <c r="Z22" s="61" t="s">
        <v>107</v>
      </c>
      <c r="AA22" s="61" t="s">
        <v>106</v>
      </c>
    </row>
    <row r="23" spans="1:27" ht="60" customHeight="1" x14ac:dyDescent="0.25">
      <c r="A23" s="468"/>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112.5" customHeight="1" x14ac:dyDescent="0.25">
      <c r="A25" s="241">
        <v>1</v>
      </c>
      <c r="B25" s="239" t="s">
        <v>526</v>
      </c>
      <c r="C25" s="239" t="s">
        <v>526</v>
      </c>
      <c r="D25" s="239" t="s">
        <v>570</v>
      </c>
      <c r="E25" s="239" t="s">
        <v>570</v>
      </c>
      <c r="F25" s="241">
        <v>0.4</v>
      </c>
      <c r="G25" s="241">
        <v>0.4</v>
      </c>
      <c r="H25" s="241">
        <v>0.4</v>
      </c>
      <c r="I25" s="241">
        <v>0.4</v>
      </c>
      <c r="J25" s="241">
        <v>1963</v>
      </c>
      <c r="K25" s="241">
        <v>1</v>
      </c>
      <c r="L25" s="241">
        <v>1</v>
      </c>
      <c r="M25" s="241">
        <v>70</v>
      </c>
      <c r="N25" s="241">
        <v>95</v>
      </c>
      <c r="O25" s="241" t="s">
        <v>500</v>
      </c>
      <c r="P25" s="241" t="s">
        <v>513</v>
      </c>
      <c r="Q25" s="241">
        <v>0.52700000000000002</v>
      </c>
      <c r="R25" s="241">
        <v>0.52700000000000002</v>
      </c>
      <c r="S25" s="241" t="s">
        <v>305</v>
      </c>
      <c r="T25" s="241">
        <v>2017</v>
      </c>
      <c r="U25" s="241">
        <v>9</v>
      </c>
      <c r="V25" s="241" t="s">
        <v>505</v>
      </c>
      <c r="W25" s="241" t="s">
        <v>501</v>
      </c>
      <c r="X25" s="252" t="s">
        <v>520</v>
      </c>
      <c r="Y25" s="243" t="s">
        <v>506</v>
      </c>
      <c r="Z25" s="250" t="s">
        <v>521</v>
      </c>
      <c r="AA25" s="250" t="s">
        <v>527</v>
      </c>
    </row>
    <row r="26" spans="1:27" ht="56.45" customHeight="1" x14ac:dyDescent="0.25">
      <c r="A26" s="474">
        <v>2</v>
      </c>
      <c r="B26" s="476" t="s">
        <v>529</v>
      </c>
      <c r="C26" s="476" t="s">
        <v>529</v>
      </c>
      <c r="D26" s="242" t="s">
        <v>571</v>
      </c>
      <c r="E26" s="242" t="s">
        <v>571</v>
      </c>
      <c r="F26" s="476">
        <v>0.4</v>
      </c>
      <c r="G26" s="476">
        <v>0.4</v>
      </c>
      <c r="H26" s="476">
        <v>0.4</v>
      </c>
      <c r="I26" s="476">
        <v>0.4</v>
      </c>
      <c r="J26" s="476">
        <v>1963</v>
      </c>
      <c r="K26" s="476">
        <v>1</v>
      </c>
      <c r="L26" s="476">
        <v>1</v>
      </c>
      <c r="M26" s="241">
        <v>70</v>
      </c>
      <c r="N26" s="241">
        <v>70</v>
      </c>
      <c r="O26" s="241" t="s">
        <v>500</v>
      </c>
      <c r="P26" s="241" t="s">
        <v>513</v>
      </c>
      <c r="Q26" s="241">
        <v>6.5000000000000002E-2</v>
      </c>
      <c r="R26" s="241">
        <v>6.5000000000000002E-2</v>
      </c>
      <c r="S26" s="476" t="s">
        <v>305</v>
      </c>
      <c r="T26" s="476">
        <v>2017</v>
      </c>
      <c r="U26" s="476">
        <v>5</v>
      </c>
      <c r="V26" s="476" t="s">
        <v>505</v>
      </c>
      <c r="W26" s="476" t="s">
        <v>501</v>
      </c>
      <c r="X26" s="476" t="s">
        <v>520</v>
      </c>
      <c r="Y26" s="476" t="s">
        <v>506</v>
      </c>
      <c r="Z26" s="476" t="s">
        <v>521</v>
      </c>
      <c r="AA26" s="476" t="s">
        <v>528</v>
      </c>
    </row>
    <row r="27" spans="1:27" ht="56.45" customHeight="1" x14ac:dyDescent="0.25">
      <c r="A27" s="475"/>
      <c r="B27" s="477"/>
      <c r="C27" s="477"/>
      <c r="D27" s="242" t="s">
        <v>572</v>
      </c>
      <c r="E27" s="242" t="s">
        <v>572</v>
      </c>
      <c r="F27" s="477"/>
      <c r="G27" s="477"/>
      <c r="H27" s="477"/>
      <c r="I27" s="477"/>
      <c r="J27" s="477"/>
      <c r="K27" s="477"/>
      <c r="L27" s="477"/>
      <c r="M27" s="241" t="s">
        <v>522</v>
      </c>
      <c r="N27" s="241">
        <v>50</v>
      </c>
      <c r="O27" s="241" t="s">
        <v>500</v>
      </c>
      <c r="P27" s="241" t="s">
        <v>513</v>
      </c>
      <c r="Q27" s="241">
        <v>6.5000000000000002E-2</v>
      </c>
      <c r="R27" s="241">
        <v>6.5000000000000002E-2</v>
      </c>
      <c r="S27" s="477" t="s">
        <v>305</v>
      </c>
      <c r="T27" s="477">
        <v>2017</v>
      </c>
      <c r="U27" s="477">
        <v>5</v>
      </c>
      <c r="V27" s="477" t="s">
        <v>505</v>
      </c>
      <c r="W27" s="477" t="s">
        <v>501</v>
      </c>
      <c r="X27" s="477" t="s">
        <v>520</v>
      </c>
      <c r="Y27" s="477" t="s">
        <v>506</v>
      </c>
      <c r="Z27" s="477" t="s">
        <v>521</v>
      </c>
      <c r="AA27" s="477" t="s">
        <v>528</v>
      </c>
    </row>
    <row r="28" spans="1:27" x14ac:dyDescent="0.25">
      <c r="A28" s="39"/>
      <c r="B28" s="39"/>
      <c r="C28" s="39"/>
      <c r="D28" s="39"/>
      <c r="E28" s="39"/>
      <c r="F28" s="39"/>
      <c r="G28" s="39"/>
      <c r="H28" s="39"/>
      <c r="I28" s="39"/>
      <c r="J28" s="39"/>
      <c r="K28" s="39"/>
      <c r="L28" s="39"/>
      <c r="M28" s="39"/>
      <c r="N28" s="39"/>
      <c r="O28" s="39"/>
      <c r="P28" s="39"/>
      <c r="Q28" s="245">
        <f>SUM(Q25:Q27)</f>
        <v>0.65700000000000003</v>
      </c>
      <c r="R28" s="245">
        <f>SUM(R25:R27)</f>
        <v>0.65700000000000003</v>
      </c>
      <c r="S28" s="39">
        <f>R28-Q28</f>
        <v>0</v>
      </c>
      <c r="T28" s="39"/>
      <c r="U28" s="39"/>
      <c r="V28" s="39"/>
      <c r="W28" s="39"/>
      <c r="X28" s="246"/>
      <c r="Y28" s="246"/>
      <c r="Z28" s="244"/>
      <c r="AA28" s="240"/>
    </row>
    <row r="29" spans="1:27" x14ac:dyDescent="0.25">
      <c r="R29" s="237"/>
      <c r="S29" s="46"/>
      <c r="AA29" s="240"/>
    </row>
    <row r="30" spans="1:27" x14ac:dyDescent="0.25">
      <c r="AA30" s="240"/>
    </row>
    <row r="31" spans="1:27" x14ac:dyDescent="0.25">
      <c r="AA31" s="240"/>
    </row>
    <row r="32" spans="1:27" x14ac:dyDescent="0.25">
      <c r="AA32" s="240"/>
    </row>
  </sheetData>
  <mergeCells count="46">
    <mergeCell ref="X26:X27"/>
    <mergeCell ref="Y26:Y27"/>
    <mergeCell ref="Z26:Z27"/>
    <mergeCell ref="AA26:AA27"/>
    <mergeCell ref="S26:S27"/>
    <mergeCell ref="T26:T27"/>
    <mergeCell ref="U26:U27"/>
    <mergeCell ref="V26:V27"/>
    <mergeCell ref="W26:W27"/>
    <mergeCell ref="H26:H27"/>
    <mergeCell ref="I26:I27"/>
    <mergeCell ref="J26:J27"/>
    <mergeCell ref="K26:K27"/>
    <mergeCell ref="L26:L27"/>
    <mergeCell ref="A26:A27"/>
    <mergeCell ref="B26:B27"/>
    <mergeCell ref="C26:C27"/>
    <mergeCell ref="F26:F27"/>
    <mergeCell ref="G26:G27"/>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19"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03" t="s">
        <v>65</v>
      </c>
      <c r="E1" s="15"/>
      <c r="F1" s="15"/>
    </row>
    <row r="2" spans="1:29" s="11" customFormat="1" ht="18.75" customHeight="1" x14ac:dyDescent="0.3">
      <c r="A2" s="17"/>
      <c r="C2" s="204" t="s">
        <v>7</v>
      </c>
      <c r="E2" s="15"/>
      <c r="F2" s="15"/>
    </row>
    <row r="3" spans="1:29" s="11" customFormat="1" ht="18.75" x14ac:dyDescent="0.3">
      <c r="A3" s="16"/>
      <c r="C3" s="204" t="s">
        <v>64</v>
      </c>
      <c r="E3" s="15"/>
      <c r="F3" s="15"/>
    </row>
    <row r="4" spans="1:29" s="11" customFormat="1" ht="18.75" x14ac:dyDescent="0.3">
      <c r="A4" s="16"/>
      <c r="C4" s="204"/>
      <c r="E4" s="15"/>
      <c r="F4" s="15"/>
    </row>
    <row r="5" spans="1:29" s="11" customFormat="1" ht="15.75" x14ac:dyDescent="0.2">
      <c r="A5" s="430" t="str">
        <f>'1. паспорт местоположение'!A5:C5</f>
        <v>Год раскрытия информации: 2025 год</v>
      </c>
      <c r="B5" s="430"/>
      <c r="C5" s="430"/>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44" t="s">
        <v>6</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38" t="str">
        <f>'1. паспорт местоположение'!A9:C9</f>
        <v>Акционерное общество "Россети Янтарь" ДЗО  ПАО "Россети"</v>
      </c>
      <c r="B9" s="438"/>
      <c r="C9" s="438"/>
      <c r="D9" s="7"/>
      <c r="E9" s="7"/>
      <c r="F9" s="7"/>
      <c r="G9" s="7"/>
      <c r="H9" s="12"/>
      <c r="I9" s="12"/>
      <c r="J9" s="12"/>
      <c r="K9" s="12"/>
      <c r="L9" s="12"/>
      <c r="M9" s="12"/>
      <c r="N9" s="12"/>
      <c r="O9" s="12"/>
      <c r="P9" s="12"/>
      <c r="Q9" s="12"/>
      <c r="R9" s="12"/>
      <c r="S9" s="12"/>
      <c r="T9" s="12"/>
      <c r="U9" s="12"/>
    </row>
    <row r="10" spans="1:29" s="11" customFormat="1" ht="18.75" x14ac:dyDescent="0.2">
      <c r="A10" s="443" t="s">
        <v>5</v>
      </c>
      <c r="B10" s="443"/>
      <c r="C10" s="443"/>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38" t="str">
        <f>'1. паспорт местоположение'!A12:C12</f>
        <v>N_22-1286</v>
      </c>
      <c r="B12" s="438"/>
      <c r="C12" s="438"/>
      <c r="D12" s="7"/>
      <c r="E12" s="7"/>
      <c r="F12" s="7"/>
      <c r="G12" s="7"/>
      <c r="H12" s="12"/>
      <c r="I12" s="12"/>
      <c r="J12" s="12"/>
      <c r="K12" s="12"/>
      <c r="L12" s="12"/>
      <c r="M12" s="12"/>
      <c r="N12" s="12"/>
      <c r="O12" s="12"/>
      <c r="P12" s="12"/>
      <c r="Q12" s="12"/>
      <c r="R12" s="12"/>
      <c r="S12" s="12"/>
      <c r="T12" s="12"/>
      <c r="U12" s="12"/>
    </row>
    <row r="13" spans="1:29" s="11" customFormat="1" ht="18.75" x14ac:dyDescent="0.2">
      <c r="A13" s="443" t="s">
        <v>4</v>
      </c>
      <c r="B13" s="443"/>
      <c r="C13" s="44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5"/>
      <c r="B14" s="445"/>
      <c r="C14" s="445"/>
      <c r="D14" s="9"/>
      <c r="E14" s="9"/>
      <c r="F14" s="9"/>
      <c r="G14" s="9"/>
      <c r="H14" s="9"/>
      <c r="I14" s="9"/>
      <c r="J14" s="9"/>
      <c r="K14" s="9"/>
      <c r="L14" s="9"/>
      <c r="M14" s="9"/>
      <c r="N14" s="9"/>
      <c r="O14" s="9"/>
      <c r="P14" s="9"/>
      <c r="Q14" s="9"/>
      <c r="R14" s="9"/>
      <c r="S14" s="9"/>
      <c r="T14" s="9"/>
      <c r="U14" s="9"/>
    </row>
    <row r="15" spans="1:29" s="3" customFormat="1" ht="42" customHeight="1" x14ac:dyDescent="0.2">
      <c r="A15" s="453"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453"/>
      <c r="C15" s="453"/>
      <c r="D15" s="7"/>
      <c r="E15" s="7"/>
      <c r="F15" s="7"/>
      <c r="G15" s="7"/>
      <c r="H15" s="7"/>
      <c r="I15" s="7"/>
      <c r="J15" s="7"/>
      <c r="K15" s="7"/>
      <c r="L15" s="7"/>
      <c r="M15" s="7"/>
      <c r="N15" s="7"/>
      <c r="O15" s="7"/>
      <c r="P15" s="7"/>
      <c r="Q15" s="7"/>
      <c r="R15" s="7"/>
      <c r="S15" s="7"/>
      <c r="T15" s="7"/>
      <c r="U15" s="7"/>
    </row>
    <row r="16" spans="1:29" s="3" customFormat="1" ht="15" customHeight="1" x14ac:dyDescent="0.2">
      <c r="A16" s="443" t="s">
        <v>3</v>
      </c>
      <c r="B16" s="443"/>
      <c r="C16" s="443"/>
      <c r="D16" s="5"/>
      <c r="E16" s="5"/>
      <c r="F16" s="5"/>
      <c r="G16" s="5"/>
      <c r="H16" s="5"/>
      <c r="I16" s="5"/>
      <c r="J16" s="5"/>
      <c r="K16" s="5"/>
      <c r="L16" s="5"/>
      <c r="M16" s="5"/>
      <c r="N16" s="5"/>
      <c r="O16" s="5"/>
      <c r="P16" s="5"/>
      <c r="Q16" s="5"/>
      <c r="R16" s="5"/>
      <c r="S16" s="5"/>
      <c r="T16" s="5"/>
      <c r="U16" s="5"/>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414</v>
      </c>
      <c r="B18" s="441"/>
      <c r="C18" s="4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09"/>
      <c r="D19" s="5"/>
      <c r="E19" s="5"/>
      <c r="F19" s="5"/>
      <c r="G19" s="5"/>
      <c r="H19" s="4"/>
      <c r="I19" s="4"/>
      <c r="J19" s="4"/>
      <c r="K19" s="4"/>
      <c r="L19" s="4"/>
      <c r="M19" s="4"/>
      <c r="N19" s="4"/>
      <c r="O19" s="4"/>
      <c r="P19" s="4"/>
      <c r="Q19" s="4"/>
      <c r="R19" s="4"/>
    </row>
    <row r="20" spans="1:21" s="3" customFormat="1" ht="39.75" customHeight="1" x14ac:dyDescent="0.2">
      <c r="A20" s="24" t="s">
        <v>2</v>
      </c>
      <c r="B20" s="32" t="s">
        <v>63</v>
      </c>
      <c r="C20" s="21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15">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427</v>
      </c>
      <c r="C22" s="247" t="s">
        <v>574</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31" t="s">
        <v>523</v>
      </c>
      <c r="D23" s="22"/>
      <c r="E23" s="22"/>
      <c r="F23" s="22"/>
      <c r="G23" s="22"/>
      <c r="H23" s="22"/>
      <c r="I23" s="22"/>
      <c r="J23" s="22"/>
      <c r="K23" s="22"/>
      <c r="L23" s="22"/>
      <c r="M23" s="22"/>
      <c r="N23" s="22"/>
      <c r="O23" s="22"/>
      <c r="P23" s="22"/>
      <c r="Q23" s="22"/>
      <c r="R23" s="22"/>
      <c r="S23" s="22"/>
      <c r="T23" s="22"/>
      <c r="U23" s="22"/>
    </row>
    <row r="24" spans="1:21" ht="65.25" customHeight="1" x14ac:dyDescent="0.25">
      <c r="A24" s="23" t="s">
        <v>59</v>
      </c>
      <c r="B24" s="25" t="s">
        <v>447</v>
      </c>
      <c r="C24" s="248" t="s">
        <v>538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448</v>
      </c>
      <c r="C25" s="334" t="s">
        <v>586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31" t="s">
        <v>498</v>
      </c>
      <c r="D26" s="22"/>
      <c r="E26" s="22"/>
      <c r="F26" s="22"/>
      <c r="G26" s="22"/>
      <c r="H26" s="22"/>
      <c r="I26" s="22"/>
      <c r="J26" s="22"/>
      <c r="K26" s="22"/>
      <c r="L26" s="22"/>
      <c r="M26" s="22"/>
      <c r="N26" s="22"/>
      <c r="O26" s="22"/>
      <c r="P26" s="22"/>
      <c r="Q26" s="22"/>
      <c r="R26" s="22"/>
      <c r="S26" s="22"/>
      <c r="T26" s="22"/>
      <c r="U26" s="22"/>
    </row>
    <row r="27" spans="1:21" ht="157.5" x14ac:dyDescent="0.25">
      <c r="A27" s="23" t="s">
        <v>55</v>
      </c>
      <c r="B27" s="25" t="s">
        <v>428</v>
      </c>
      <c r="C27" s="231" t="s">
        <v>593</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614</v>
      </c>
      <c r="D30" s="22"/>
      <c r="E30" s="22"/>
      <c r="F30" s="22"/>
      <c r="G30" s="22"/>
      <c r="H30" s="22"/>
      <c r="I30" s="22"/>
      <c r="J30" s="22"/>
      <c r="K30" s="22"/>
      <c r="L30" s="22"/>
      <c r="M30" s="22"/>
      <c r="N30" s="22"/>
      <c r="O30" s="22"/>
      <c r="P30" s="22"/>
      <c r="Q30" s="22"/>
      <c r="R30" s="22"/>
      <c r="S30" s="22"/>
      <c r="T30" s="22"/>
      <c r="U30" s="22"/>
    </row>
    <row r="31" spans="1:21" x14ac:dyDescent="0.25">
      <c r="A31" s="22"/>
      <c r="B31" s="22"/>
      <c r="C31" s="218"/>
      <c r="D31" s="22"/>
      <c r="E31" s="22"/>
      <c r="F31" s="22"/>
      <c r="G31" s="22"/>
      <c r="H31" s="22"/>
      <c r="I31" s="22"/>
      <c r="J31" s="22"/>
      <c r="K31" s="22"/>
      <c r="L31" s="22"/>
      <c r="M31" s="22"/>
      <c r="N31" s="22"/>
      <c r="O31" s="22"/>
      <c r="P31" s="22"/>
      <c r="Q31" s="22"/>
      <c r="R31" s="22"/>
      <c r="S31" s="22"/>
      <c r="T31" s="22"/>
      <c r="U31" s="22"/>
    </row>
    <row r="32" spans="1:21" x14ac:dyDescent="0.25">
      <c r="A32" s="22"/>
      <c r="B32" s="22"/>
      <c r="C32" s="218"/>
      <c r="D32" s="22"/>
      <c r="E32" s="22"/>
      <c r="F32" s="22"/>
      <c r="G32" s="22"/>
      <c r="H32" s="22"/>
      <c r="I32" s="22"/>
      <c r="J32" s="22"/>
      <c r="K32" s="22"/>
      <c r="L32" s="22"/>
      <c r="M32" s="22"/>
      <c r="N32" s="22"/>
      <c r="O32" s="22"/>
      <c r="P32" s="22"/>
      <c r="Q32" s="22"/>
      <c r="R32" s="22"/>
      <c r="S32" s="22"/>
      <c r="T32" s="22"/>
      <c r="U32" s="22"/>
    </row>
    <row r="33" spans="1:21" x14ac:dyDescent="0.25">
      <c r="A33" s="22"/>
      <c r="B33" s="22"/>
      <c r="C33" s="218"/>
      <c r="D33" s="22"/>
      <c r="E33" s="22"/>
      <c r="F33" s="22"/>
      <c r="G33" s="22"/>
      <c r="H33" s="22"/>
      <c r="I33" s="22"/>
      <c r="J33" s="22"/>
      <c r="K33" s="22"/>
      <c r="L33" s="22"/>
      <c r="M33" s="22"/>
      <c r="N33" s="22"/>
      <c r="O33" s="22"/>
      <c r="P33" s="22"/>
      <c r="Q33" s="22"/>
      <c r="R33" s="22"/>
      <c r="S33" s="22"/>
      <c r="T33" s="22"/>
      <c r="U33" s="22"/>
    </row>
    <row r="34" spans="1:21" x14ac:dyDescent="0.25">
      <c r="A34" s="22"/>
      <c r="B34" s="22"/>
      <c r="C34" s="218"/>
      <c r="D34" s="22"/>
      <c r="E34" s="22"/>
      <c r="F34" s="22"/>
      <c r="G34" s="22"/>
      <c r="H34" s="22"/>
      <c r="I34" s="22"/>
      <c r="J34" s="22"/>
      <c r="K34" s="22"/>
      <c r="L34" s="22"/>
      <c r="M34" s="22"/>
      <c r="N34" s="22"/>
      <c r="O34" s="22"/>
      <c r="P34" s="22"/>
      <c r="Q34" s="22"/>
      <c r="R34" s="22"/>
      <c r="S34" s="22"/>
      <c r="T34" s="22"/>
      <c r="U34" s="22"/>
    </row>
    <row r="35" spans="1:21" x14ac:dyDescent="0.25">
      <c r="A35" s="22"/>
      <c r="B35" s="22"/>
      <c r="C35" s="218"/>
      <c r="D35" s="22"/>
      <c r="E35" s="22"/>
      <c r="F35" s="22"/>
      <c r="G35" s="22"/>
      <c r="H35" s="22"/>
      <c r="I35" s="22"/>
      <c r="J35" s="22"/>
      <c r="K35" s="22"/>
      <c r="L35" s="22"/>
      <c r="M35" s="22"/>
      <c r="N35" s="22"/>
      <c r="O35" s="22"/>
      <c r="P35" s="22"/>
      <c r="Q35" s="22"/>
      <c r="R35" s="22"/>
      <c r="S35" s="22"/>
      <c r="T35" s="22"/>
      <c r="U35" s="22"/>
    </row>
    <row r="36" spans="1:21" x14ac:dyDescent="0.25">
      <c r="A36" s="22"/>
      <c r="B36" s="22"/>
      <c r="C36" s="218"/>
      <c r="D36" s="22"/>
      <c r="E36" s="22"/>
      <c r="F36" s="22"/>
      <c r="G36" s="22"/>
      <c r="H36" s="22"/>
      <c r="I36" s="22"/>
      <c r="J36" s="22"/>
      <c r="K36" s="22"/>
      <c r="L36" s="22"/>
      <c r="M36" s="22"/>
      <c r="N36" s="22"/>
      <c r="O36" s="22"/>
      <c r="P36" s="22"/>
      <c r="Q36" s="22"/>
      <c r="R36" s="22"/>
      <c r="S36" s="22"/>
      <c r="T36" s="22"/>
      <c r="U36" s="22"/>
    </row>
    <row r="37" spans="1:21" x14ac:dyDescent="0.25">
      <c r="A37" s="22"/>
      <c r="B37" s="22"/>
      <c r="C37" s="218"/>
      <c r="D37" s="22"/>
      <c r="E37" s="22"/>
      <c r="F37" s="22"/>
      <c r="G37" s="22"/>
      <c r="H37" s="22"/>
      <c r="I37" s="22"/>
      <c r="J37" s="22"/>
      <c r="K37" s="22"/>
      <c r="L37" s="22"/>
      <c r="M37" s="22"/>
      <c r="N37" s="22"/>
      <c r="O37" s="22"/>
      <c r="P37" s="22"/>
      <c r="Q37" s="22"/>
      <c r="R37" s="22"/>
      <c r="S37" s="22"/>
      <c r="T37" s="22"/>
      <c r="U37" s="22"/>
    </row>
    <row r="38" spans="1:21" x14ac:dyDescent="0.25">
      <c r="A38" s="22"/>
      <c r="B38" s="22"/>
      <c r="C38" s="218"/>
      <c r="D38" s="22"/>
      <c r="E38" s="22"/>
      <c r="F38" s="22"/>
      <c r="G38" s="22"/>
      <c r="H38" s="22"/>
      <c r="I38" s="22"/>
      <c r="J38" s="22"/>
      <c r="K38" s="22"/>
      <c r="L38" s="22"/>
      <c r="M38" s="22"/>
      <c r="N38" s="22"/>
      <c r="O38" s="22"/>
      <c r="P38" s="22"/>
      <c r="Q38" s="22"/>
      <c r="R38" s="22"/>
      <c r="S38" s="22"/>
      <c r="T38" s="22"/>
      <c r="U38" s="22"/>
    </row>
    <row r="39" spans="1:21" x14ac:dyDescent="0.25">
      <c r="A39" s="22"/>
      <c r="B39" s="22"/>
      <c r="C39" s="218"/>
      <c r="D39" s="22"/>
      <c r="E39" s="22"/>
      <c r="F39" s="22"/>
      <c r="G39" s="22"/>
      <c r="H39" s="22"/>
      <c r="I39" s="22"/>
      <c r="J39" s="22"/>
      <c r="K39" s="22"/>
      <c r="L39" s="22"/>
      <c r="M39" s="22"/>
      <c r="N39" s="22"/>
      <c r="O39" s="22"/>
      <c r="P39" s="22"/>
      <c r="Q39" s="22"/>
      <c r="R39" s="22"/>
      <c r="S39" s="22"/>
      <c r="T39" s="22"/>
      <c r="U39" s="22"/>
    </row>
    <row r="40" spans="1:21" x14ac:dyDescent="0.25">
      <c r="A40" s="22"/>
      <c r="B40" s="22"/>
      <c r="C40" s="218"/>
      <c r="D40" s="22"/>
      <c r="E40" s="22"/>
      <c r="F40" s="22"/>
      <c r="G40" s="22"/>
      <c r="H40" s="22"/>
      <c r="I40" s="22"/>
      <c r="J40" s="22"/>
      <c r="K40" s="22"/>
      <c r="L40" s="22"/>
      <c r="M40" s="22"/>
      <c r="N40" s="22"/>
      <c r="O40" s="22"/>
      <c r="P40" s="22"/>
      <c r="Q40" s="22"/>
      <c r="R40" s="22"/>
      <c r="S40" s="22"/>
      <c r="T40" s="22"/>
      <c r="U40" s="22"/>
    </row>
    <row r="41" spans="1:21" x14ac:dyDescent="0.25">
      <c r="A41" s="22"/>
      <c r="B41" s="22"/>
      <c r="C41" s="218"/>
      <c r="D41" s="22"/>
      <c r="E41" s="22"/>
      <c r="F41" s="22"/>
      <c r="G41" s="22"/>
      <c r="H41" s="22"/>
      <c r="I41" s="22"/>
      <c r="J41" s="22"/>
      <c r="K41" s="22"/>
      <c r="L41" s="22"/>
      <c r="M41" s="22"/>
      <c r="N41" s="22"/>
      <c r="O41" s="22"/>
      <c r="P41" s="22"/>
      <c r="Q41" s="22"/>
      <c r="R41" s="22"/>
      <c r="S41" s="22"/>
      <c r="T41" s="22"/>
      <c r="U41" s="22"/>
    </row>
    <row r="42" spans="1:21" x14ac:dyDescent="0.25">
      <c r="A42" s="22"/>
      <c r="B42" s="22"/>
      <c r="C42" s="218"/>
      <c r="D42" s="22"/>
      <c r="E42" s="22"/>
      <c r="F42" s="22"/>
      <c r="G42" s="22"/>
      <c r="H42" s="22"/>
      <c r="I42" s="22"/>
      <c r="J42" s="22"/>
      <c r="K42" s="22"/>
      <c r="L42" s="22"/>
      <c r="M42" s="22"/>
      <c r="N42" s="22"/>
      <c r="O42" s="22"/>
      <c r="P42" s="22"/>
      <c r="Q42" s="22"/>
      <c r="R42" s="22"/>
      <c r="S42" s="22"/>
      <c r="T42" s="22"/>
      <c r="U42" s="22"/>
    </row>
    <row r="43" spans="1:21" x14ac:dyDescent="0.25">
      <c r="A43" s="22"/>
      <c r="B43" s="22"/>
      <c r="C43" s="218"/>
      <c r="D43" s="22"/>
      <c r="E43" s="22"/>
      <c r="F43" s="22"/>
      <c r="G43" s="22"/>
      <c r="H43" s="22"/>
      <c r="I43" s="22"/>
      <c r="J43" s="22"/>
      <c r="K43" s="22"/>
      <c r="L43" s="22"/>
      <c r="M43" s="22"/>
      <c r="N43" s="22"/>
      <c r="O43" s="22"/>
      <c r="P43" s="22"/>
      <c r="Q43" s="22"/>
      <c r="R43" s="22"/>
      <c r="S43" s="22"/>
      <c r="T43" s="22"/>
      <c r="U43" s="22"/>
    </row>
    <row r="44" spans="1:21" x14ac:dyDescent="0.25">
      <c r="A44" s="22"/>
      <c r="B44" s="22"/>
      <c r="C44" s="218"/>
      <c r="D44" s="22"/>
      <c r="E44" s="22"/>
      <c r="F44" s="22"/>
      <c r="G44" s="22"/>
      <c r="H44" s="22"/>
      <c r="I44" s="22"/>
      <c r="J44" s="22"/>
      <c r="K44" s="22"/>
      <c r="L44" s="22"/>
      <c r="M44" s="22"/>
      <c r="N44" s="22"/>
      <c r="O44" s="22"/>
      <c r="P44" s="22"/>
      <c r="Q44" s="22"/>
      <c r="R44" s="22"/>
      <c r="S44" s="22"/>
      <c r="T44" s="22"/>
      <c r="U44" s="22"/>
    </row>
    <row r="45" spans="1:21" x14ac:dyDescent="0.25">
      <c r="A45" s="22"/>
      <c r="B45" s="22"/>
      <c r="C45" s="218"/>
      <c r="D45" s="22"/>
      <c r="E45" s="22"/>
      <c r="F45" s="22"/>
      <c r="G45" s="22"/>
      <c r="H45" s="22"/>
      <c r="I45" s="22"/>
      <c r="J45" s="22"/>
      <c r="K45" s="22"/>
      <c r="L45" s="22"/>
      <c r="M45" s="22"/>
      <c r="N45" s="22"/>
      <c r="O45" s="22"/>
      <c r="P45" s="22"/>
      <c r="Q45" s="22"/>
      <c r="R45" s="22"/>
      <c r="S45" s="22"/>
      <c r="T45" s="22"/>
      <c r="U45" s="22"/>
    </row>
    <row r="46" spans="1:21" x14ac:dyDescent="0.25">
      <c r="A46" s="22"/>
      <c r="B46" s="22"/>
      <c r="C46" s="218"/>
      <c r="D46" s="22"/>
      <c r="E46" s="22"/>
      <c r="F46" s="22"/>
      <c r="G46" s="22"/>
      <c r="H46" s="22"/>
      <c r="I46" s="22"/>
      <c r="J46" s="22"/>
      <c r="K46" s="22"/>
      <c r="L46" s="22"/>
      <c r="M46" s="22"/>
      <c r="N46" s="22"/>
      <c r="O46" s="22"/>
      <c r="P46" s="22"/>
      <c r="Q46" s="22"/>
      <c r="R46" s="22"/>
      <c r="S46" s="22"/>
      <c r="T46" s="22"/>
      <c r="U46" s="22"/>
    </row>
    <row r="47" spans="1:21" x14ac:dyDescent="0.25">
      <c r="A47" s="22"/>
      <c r="B47" s="22"/>
      <c r="C47" s="218"/>
      <c r="D47" s="22"/>
      <c r="E47" s="22"/>
      <c r="F47" s="22"/>
      <c r="G47" s="22"/>
      <c r="H47" s="22"/>
      <c r="I47" s="22"/>
      <c r="J47" s="22"/>
      <c r="K47" s="22"/>
      <c r="L47" s="22"/>
      <c r="M47" s="22"/>
      <c r="N47" s="22"/>
      <c r="O47" s="22"/>
      <c r="P47" s="22"/>
      <c r="Q47" s="22"/>
      <c r="R47" s="22"/>
      <c r="S47" s="22"/>
      <c r="T47" s="22"/>
      <c r="U47" s="22"/>
    </row>
    <row r="48" spans="1:21" x14ac:dyDescent="0.25">
      <c r="A48" s="22"/>
      <c r="B48" s="22"/>
      <c r="C48" s="218"/>
      <c r="D48" s="22"/>
      <c r="E48" s="22"/>
      <c r="F48" s="22"/>
      <c r="G48" s="22"/>
      <c r="H48" s="22"/>
      <c r="I48" s="22"/>
      <c r="J48" s="22"/>
      <c r="K48" s="22"/>
      <c r="L48" s="22"/>
      <c r="M48" s="22"/>
      <c r="N48" s="22"/>
      <c r="O48" s="22"/>
      <c r="P48" s="22"/>
      <c r="Q48" s="22"/>
      <c r="R48" s="22"/>
      <c r="S48" s="22"/>
      <c r="T48" s="22"/>
      <c r="U48" s="22"/>
    </row>
    <row r="49" spans="1:21" x14ac:dyDescent="0.25">
      <c r="A49" s="22"/>
      <c r="B49" s="22"/>
      <c r="C49" s="218"/>
      <c r="D49" s="22"/>
      <c r="E49" s="22"/>
      <c r="F49" s="22"/>
      <c r="G49" s="22"/>
      <c r="H49" s="22"/>
      <c r="I49" s="22"/>
      <c r="J49" s="22"/>
      <c r="K49" s="22"/>
      <c r="L49" s="22"/>
      <c r="M49" s="22"/>
      <c r="N49" s="22"/>
      <c r="O49" s="22"/>
      <c r="P49" s="22"/>
      <c r="Q49" s="22"/>
      <c r="R49" s="22"/>
      <c r="S49" s="22"/>
      <c r="T49" s="22"/>
      <c r="U49" s="22"/>
    </row>
    <row r="50" spans="1:21" x14ac:dyDescent="0.25">
      <c r="A50" s="22"/>
      <c r="B50" s="22"/>
      <c r="C50" s="218"/>
      <c r="D50" s="22"/>
      <c r="E50" s="22"/>
      <c r="F50" s="22"/>
      <c r="G50" s="22"/>
      <c r="H50" s="22"/>
      <c r="I50" s="22"/>
      <c r="J50" s="22"/>
      <c r="K50" s="22"/>
      <c r="L50" s="22"/>
      <c r="M50" s="22"/>
      <c r="N50" s="22"/>
      <c r="O50" s="22"/>
      <c r="P50" s="22"/>
      <c r="Q50" s="22"/>
      <c r="R50" s="22"/>
      <c r="S50" s="22"/>
      <c r="T50" s="22"/>
      <c r="U50" s="22"/>
    </row>
    <row r="51" spans="1:21" x14ac:dyDescent="0.25">
      <c r="A51" s="22"/>
      <c r="B51" s="22"/>
      <c r="C51" s="218"/>
      <c r="D51" s="22"/>
      <c r="E51" s="22"/>
      <c r="F51" s="22"/>
      <c r="G51" s="22"/>
      <c r="H51" s="22"/>
      <c r="I51" s="22"/>
      <c r="J51" s="22"/>
      <c r="K51" s="22"/>
      <c r="L51" s="22"/>
      <c r="M51" s="22"/>
      <c r="N51" s="22"/>
      <c r="O51" s="22"/>
      <c r="P51" s="22"/>
      <c r="Q51" s="22"/>
      <c r="R51" s="22"/>
      <c r="S51" s="22"/>
      <c r="T51" s="22"/>
      <c r="U51" s="22"/>
    </row>
    <row r="52" spans="1:21" x14ac:dyDescent="0.25">
      <c r="A52" s="22"/>
      <c r="B52" s="22"/>
      <c r="C52" s="218"/>
      <c r="D52" s="22"/>
      <c r="E52" s="22"/>
      <c r="F52" s="22"/>
      <c r="G52" s="22"/>
      <c r="H52" s="22"/>
      <c r="I52" s="22"/>
      <c r="J52" s="22"/>
      <c r="K52" s="22"/>
      <c r="L52" s="22"/>
      <c r="M52" s="22"/>
      <c r="N52" s="22"/>
      <c r="O52" s="22"/>
      <c r="P52" s="22"/>
      <c r="Q52" s="22"/>
      <c r="R52" s="22"/>
      <c r="S52" s="22"/>
      <c r="T52" s="22"/>
      <c r="U52" s="22"/>
    </row>
    <row r="53" spans="1:21" x14ac:dyDescent="0.25">
      <c r="A53" s="22"/>
      <c r="B53" s="22"/>
      <c r="C53" s="218"/>
      <c r="D53" s="22"/>
      <c r="E53" s="22"/>
      <c r="F53" s="22"/>
      <c r="G53" s="22"/>
      <c r="H53" s="22"/>
      <c r="I53" s="22"/>
      <c r="J53" s="22"/>
      <c r="K53" s="22"/>
      <c r="L53" s="22"/>
      <c r="M53" s="22"/>
      <c r="N53" s="22"/>
      <c r="O53" s="22"/>
      <c r="P53" s="22"/>
      <c r="Q53" s="22"/>
      <c r="R53" s="22"/>
      <c r="S53" s="22"/>
      <c r="T53" s="22"/>
      <c r="U53" s="22"/>
    </row>
    <row r="54" spans="1:21" x14ac:dyDescent="0.25">
      <c r="A54" s="22"/>
      <c r="B54" s="22"/>
      <c r="C54" s="218"/>
      <c r="D54" s="22"/>
      <c r="E54" s="22"/>
      <c r="F54" s="22"/>
      <c r="G54" s="22"/>
      <c r="H54" s="22"/>
      <c r="I54" s="22"/>
      <c r="J54" s="22"/>
      <c r="K54" s="22"/>
      <c r="L54" s="22"/>
      <c r="M54" s="22"/>
      <c r="N54" s="22"/>
      <c r="O54" s="22"/>
      <c r="P54" s="22"/>
      <c r="Q54" s="22"/>
      <c r="R54" s="22"/>
      <c r="S54" s="22"/>
      <c r="T54" s="22"/>
      <c r="U54" s="22"/>
    </row>
    <row r="55" spans="1:21" x14ac:dyDescent="0.25">
      <c r="A55" s="22"/>
      <c r="B55" s="22"/>
      <c r="C55" s="218"/>
      <c r="D55" s="22"/>
      <c r="E55" s="22"/>
      <c r="F55" s="22"/>
      <c r="G55" s="22"/>
      <c r="H55" s="22"/>
      <c r="I55" s="22"/>
      <c r="J55" s="22"/>
      <c r="K55" s="22"/>
      <c r="L55" s="22"/>
      <c r="M55" s="22"/>
      <c r="N55" s="22"/>
      <c r="O55" s="22"/>
      <c r="P55" s="22"/>
      <c r="Q55" s="22"/>
      <c r="R55" s="22"/>
      <c r="S55" s="22"/>
      <c r="T55" s="22"/>
      <c r="U55" s="22"/>
    </row>
    <row r="56" spans="1:21" x14ac:dyDescent="0.25">
      <c r="A56" s="22"/>
      <c r="B56" s="22"/>
      <c r="C56" s="218"/>
      <c r="D56" s="22"/>
      <c r="E56" s="22"/>
      <c r="F56" s="22"/>
      <c r="G56" s="22"/>
      <c r="H56" s="22"/>
      <c r="I56" s="22"/>
      <c r="J56" s="22"/>
      <c r="K56" s="22"/>
      <c r="L56" s="22"/>
      <c r="M56" s="22"/>
      <c r="N56" s="22"/>
      <c r="O56" s="22"/>
      <c r="P56" s="22"/>
      <c r="Q56" s="22"/>
      <c r="R56" s="22"/>
      <c r="S56" s="22"/>
      <c r="T56" s="22"/>
      <c r="U56" s="22"/>
    </row>
    <row r="57" spans="1:21" x14ac:dyDescent="0.25">
      <c r="A57" s="22"/>
      <c r="B57" s="22"/>
      <c r="C57" s="218"/>
      <c r="D57" s="22"/>
      <c r="E57" s="22"/>
      <c r="F57" s="22"/>
      <c r="G57" s="22"/>
      <c r="H57" s="22"/>
      <c r="I57" s="22"/>
      <c r="J57" s="22"/>
      <c r="K57" s="22"/>
      <c r="L57" s="22"/>
      <c r="M57" s="22"/>
      <c r="N57" s="22"/>
      <c r="O57" s="22"/>
      <c r="P57" s="22"/>
      <c r="Q57" s="22"/>
      <c r="R57" s="22"/>
      <c r="S57" s="22"/>
      <c r="T57" s="22"/>
      <c r="U57" s="22"/>
    </row>
    <row r="58" spans="1:21" x14ac:dyDescent="0.25">
      <c r="A58" s="22"/>
      <c r="B58" s="22"/>
      <c r="C58" s="218"/>
      <c r="D58" s="22"/>
      <c r="E58" s="22"/>
      <c r="F58" s="22"/>
      <c r="G58" s="22"/>
      <c r="H58" s="22"/>
      <c r="I58" s="22"/>
      <c r="J58" s="22"/>
      <c r="K58" s="22"/>
      <c r="L58" s="22"/>
      <c r="M58" s="22"/>
      <c r="N58" s="22"/>
      <c r="O58" s="22"/>
      <c r="P58" s="22"/>
      <c r="Q58" s="22"/>
      <c r="R58" s="22"/>
      <c r="S58" s="22"/>
      <c r="T58" s="22"/>
      <c r="U58" s="22"/>
    </row>
    <row r="59" spans="1:21" x14ac:dyDescent="0.25">
      <c r="A59" s="22"/>
      <c r="B59" s="22"/>
      <c r="C59" s="218"/>
      <c r="D59" s="22"/>
      <c r="E59" s="22"/>
      <c r="F59" s="22"/>
      <c r="G59" s="22"/>
      <c r="H59" s="22"/>
      <c r="I59" s="22"/>
      <c r="J59" s="22"/>
      <c r="K59" s="22"/>
      <c r="L59" s="22"/>
      <c r="M59" s="22"/>
      <c r="N59" s="22"/>
      <c r="O59" s="22"/>
      <c r="P59" s="22"/>
      <c r="Q59" s="22"/>
      <c r="R59" s="22"/>
      <c r="S59" s="22"/>
      <c r="T59" s="22"/>
      <c r="U59" s="22"/>
    </row>
    <row r="60" spans="1:21" x14ac:dyDescent="0.25">
      <c r="A60" s="22"/>
      <c r="B60" s="22"/>
      <c r="C60" s="218"/>
      <c r="D60" s="22"/>
      <c r="E60" s="22"/>
      <c r="F60" s="22"/>
      <c r="G60" s="22"/>
      <c r="H60" s="22"/>
      <c r="I60" s="22"/>
      <c r="J60" s="22"/>
      <c r="K60" s="22"/>
      <c r="L60" s="22"/>
      <c r="M60" s="22"/>
      <c r="N60" s="22"/>
      <c r="O60" s="22"/>
      <c r="P60" s="22"/>
      <c r="Q60" s="22"/>
      <c r="R60" s="22"/>
      <c r="S60" s="22"/>
      <c r="T60" s="22"/>
      <c r="U60" s="22"/>
    </row>
    <row r="61" spans="1:21" x14ac:dyDescent="0.25">
      <c r="A61" s="22"/>
      <c r="B61" s="22"/>
      <c r="C61" s="218"/>
      <c r="D61" s="22"/>
      <c r="E61" s="22"/>
      <c r="F61" s="22"/>
      <c r="G61" s="22"/>
      <c r="H61" s="22"/>
      <c r="I61" s="22"/>
      <c r="J61" s="22"/>
      <c r="K61" s="22"/>
      <c r="L61" s="22"/>
      <c r="M61" s="22"/>
      <c r="N61" s="22"/>
      <c r="O61" s="22"/>
      <c r="P61" s="22"/>
      <c r="Q61" s="22"/>
      <c r="R61" s="22"/>
      <c r="S61" s="22"/>
      <c r="T61" s="22"/>
      <c r="U61" s="22"/>
    </row>
    <row r="62" spans="1:21" x14ac:dyDescent="0.25">
      <c r="A62" s="22"/>
      <c r="B62" s="22"/>
      <c r="C62" s="218"/>
      <c r="D62" s="22"/>
      <c r="E62" s="22"/>
      <c r="F62" s="22"/>
      <c r="G62" s="22"/>
      <c r="H62" s="22"/>
      <c r="I62" s="22"/>
      <c r="J62" s="22"/>
      <c r="K62" s="22"/>
      <c r="L62" s="22"/>
      <c r="M62" s="22"/>
      <c r="N62" s="22"/>
      <c r="O62" s="22"/>
      <c r="P62" s="22"/>
      <c r="Q62" s="22"/>
      <c r="R62" s="22"/>
      <c r="S62" s="22"/>
      <c r="T62" s="22"/>
      <c r="U62" s="22"/>
    </row>
    <row r="63" spans="1:21" x14ac:dyDescent="0.25">
      <c r="A63" s="22"/>
      <c r="B63" s="22"/>
      <c r="C63" s="218"/>
      <c r="D63" s="22"/>
      <c r="E63" s="22"/>
      <c r="F63" s="22"/>
      <c r="G63" s="22"/>
      <c r="H63" s="22"/>
      <c r="I63" s="22"/>
      <c r="J63" s="22"/>
      <c r="K63" s="22"/>
      <c r="L63" s="22"/>
      <c r="M63" s="22"/>
      <c r="N63" s="22"/>
      <c r="O63" s="22"/>
      <c r="P63" s="22"/>
      <c r="Q63" s="22"/>
      <c r="R63" s="22"/>
      <c r="S63" s="22"/>
      <c r="T63" s="22"/>
      <c r="U63" s="22"/>
    </row>
    <row r="64" spans="1:21" x14ac:dyDescent="0.25">
      <c r="A64" s="22"/>
      <c r="B64" s="22"/>
      <c r="C64" s="218"/>
      <c r="D64" s="22"/>
      <c r="E64" s="22"/>
      <c r="F64" s="22"/>
      <c r="G64" s="22"/>
      <c r="H64" s="22"/>
      <c r="I64" s="22"/>
      <c r="J64" s="22"/>
      <c r="K64" s="22"/>
      <c r="L64" s="22"/>
      <c r="M64" s="22"/>
      <c r="N64" s="22"/>
      <c r="O64" s="22"/>
      <c r="P64" s="22"/>
      <c r="Q64" s="22"/>
      <c r="R64" s="22"/>
      <c r="S64" s="22"/>
      <c r="T64" s="22"/>
      <c r="U64" s="22"/>
    </row>
    <row r="65" spans="1:21" x14ac:dyDescent="0.25">
      <c r="A65" s="22"/>
      <c r="B65" s="22"/>
      <c r="C65" s="218"/>
      <c r="D65" s="22"/>
      <c r="E65" s="22"/>
      <c r="F65" s="22"/>
      <c r="G65" s="22"/>
      <c r="H65" s="22"/>
      <c r="I65" s="22"/>
      <c r="J65" s="22"/>
      <c r="K65" s="22"/>
      <c r="L65" s="22"/>
      <c r="M65" s="22"/>
      <c r="N65" s="22"/>
      <c r="O65" s="22"/>
      <c r="P65" s="22"/>
      <c r="Q65" s="22"/>
      <c r="R65" s="22"/>
      <c r="S65" s="22"/>
      <c r="T65" s="22"/>
      <c r="U65" s="22"/>
    </row>
    <row r="66" spans="1:21" x14ac:dyDescent="0.25">
      <c r="A66" s="22"/>
      <c r="B66" s="22"/>
      <c r="C66" s="218"/>
      <c r="D66" s="22"/>
      <c r="E66" s="22"/>
      <c r="F66" s="22"/>
      <c r="G66" s="22"/>
      <c r="H66" s="22"/>
      <c r="I66" s="22"/>
      <c r="J66" s="22"/>
      <c r="K66" s="22"/>
      <c r="L66" s="22"/>
      <c r="M66" s="22"/>
      <c r="N66" s="22"/>
      <c r="O66" s="22"/>
      <c r="P66" s="22"/>
      <c r="Q66" s="22"/>
      <c r="R66" s="22"/>
      <c r="S66" s="22"/>
      <c r="T66" s="22"/>
      <c r="U66" s="22"/>
    </row>
    <row r="67" spans="1:21" x14ac:dyDescent="0.25">
      <c r="A67" s="22"/>
      <c r="B67" s="22"/>
      <c r="C67" s="218"/>
      <c r="D67" s="22"/>
      <c r="E67" s="22"/>
      <c r="F67" s="22"/>
      <c r="G67" s="22"/>
      <c r="H67" s="22"/>
      <c r="I67" s="22"/>
      <c r="J67" s="22"/>
      <c r="K67" s="22"/>
      <c r="L67" s="22"/>
      <c r="M67" s="22"/>
      <c r="N67" s="22"/>
      <c r="O67" s="22"/>
      <c r="P67" s="22"/>
      <c r="Q67" s="22"/>
      <c r="R67" s="22"/>
      <c r="S67" s="22"/>
      <c r="T67" s="22"/>
      <c r="U67" s="22"/>
    </row>
    <row r="68" spans="1:21" x14ac:dyDescent="0.25">
      <c r="A68" s="22"/>
      <c r="B68" s="22"/>
      <c r="C68" s="218"/>
      <c r="D68" s="22"/>
      <c r="E68" s="22"/>
      <c r="F68" s="22"/>
      <c r="G68" s="22"/>
      <c r="H68" s="22"/>
      <c r="I68" s="22"/>
      <c r="J68" s="22"/>
      <c r="K68" s="22"/>
      <c r="L68" s="22"/>
      <c r="M68" s="22"/>
      <c r="N68" s="22"/>
      <c r="O68" s="22"/>
      <c r="P68" s="22"/>
      <c r="Q68" s="22"/>
      <c r="R68" s="22"/>
      <c r="S68" s="22"/>
      <c r="T68" s="22"/>
      <c r="U68" s="22"/>
    </row>
    <row r="69" spans="1:21" x14ac:dyDescent="0.25">
      <c r="A69" s="22"/>
      <c r="B69" s="22"/>
      <c r="C69" s="218"/>
      <c r="D69" s="22"/>
      <c r="E69" s="22"/>
      <c r="F69" s="22"/>
      <c r="G69" s="22"/>
      <c r="H69" s="22"/>
      <c r="I69" s="22"/>
      <c r="J69" s="22"/>
      <c r="K69" s="22"/>
      <c r="L69" s="22"/>
      <c r="M69" s="22"/>
      <c r="N69" s="22"/>
      <c r="O69" s="22"/>
      <c r="P69" s="22"/>
      <c r="Q69" s="22"/>
      <c r="R69" s="22"/>
      <c r="S69" s="22"/>
      <c r="T69" s="22"/>
      <c r="U69" s="22"/>
    </row>
    <row r="70" spans="1:21" x14ac:dyDescent="0.25">
      <c r="A70" s="22"/>
      <c r="B70" s="22"/>
      <c r="C70" s="218"/>
      <c r="D70" s="22"/>
      <c r="E70" s="22"/>
      <c r="F70" s="22"/>
      <c r="G70" s="22"/>
      <c r="H70" s="22"/>
      <c r="I70" s="22"/>
      <c r="J70" s="22"/>
      <c r="K70" s="22"/>
      <c r="L70" s="22"/>
      <c r="M70" s="22"/>
      <c r="N70" s="22"/>
      <c r="O70" s="22"/>
      <c r="P70" s="22"/>
      <c r="Q70" s="22"/>
      <c r="R70" s="22"/>
      <c r="S70" s="22"/>
      <c r="T70" s="22"/>
      <c r="U70" s="22"/>
    </row>
    <row r="71" spans="1:21" x14ac:dyDescent="0.25">
      <c r="A71" s="22"/>
      <c r="B71" s="22"/>
      <c r="C71" s="218"/>
      <c r="D71" s="22"/>
      <c r="E71" s="22"/>
      <c r="F71" s="22"/>
      <c r="G71" s="22"/>
      <c r="H71" s="22"/>
      <c r="I71" s="22"/>
      <c r="J71" s="22"/>
      <c r="K71" s="22"/>
      <c r="L71" s="22"/>
      <c r="M71" s="22"/>
      <c r="N71" s="22"/>
      <c r="O71" s="22"/>
      <c r="P71" s="22"/>
      <c r="Q71" s="22"/>
      <c r="R71" s="22"/>
      <c r="S71" s="22"/>
      <c r="T71" s="22"/>
      <c r="U71" s="22"/>
    </row>
    <row r="72" spans="1:21" x14ac:dyDescent="0.25">
      <c r="A72" s="22"/>
      <c r="B72" s="22"/>
      <c r="C72" s="218"/>
      <c r="D72" s="22"/>
      <c r="E72" s="22"/>
      <c r="F72" s="22"/>
      <c r="G72" s="22"/>
      <c r="H72" s="22"/>
      <c r="I72" s="22"/>
      <c r="J72" s="22"/>
      <c r="K72" s="22"/>
      <c r="L72" s="22"/>
      <c r="M72" s="22"/>
      <c r="N72" s="22"/>
      <c r="O72" s="22"/>
      <c r="P72" s="22"/>
      <c r="Q72" s="22"/>
      <c r="R72" s="22"/>
      <c r="S72" s="22"/>
      <c r="T72" s="22"/>
      <c r="U72" s="22"/>
    </row>
    <row r="73" spans="1:21" x14ac:dyDescent="0.25">
      <c r="A73" s="22"/>
      <c r="B73" s="22"/>
      <c r="C73" s="218"/>
      <c r="D73" s="22"/>
      <c r="E73" s="22"/>
      <c r="F73" s="22"/>
      <c r="G73" s="22"/>
      <c r="H73" s="22"/>
      <c r="I73" s="22"/>
      <c r="J73" s="22"/>
      <c r="K73" s="22"/>
      <c r="L73" s="22"/>
      <c r="M73" s="22"/>
      <c r="N73" s="22"/>
      <c r="O73" s="22"/>
      <c r="P73" s="22"/>
      <c r="Q73" s="22"/>
      <c r="R73" s="22"/>
      <c r="S73" s="22"/>
      <c r="T73" s="22"/>
      <c r="U73" s="22"/>
    </row>
    <row r="74" spans="1:21" x14ac:dyDescent="0.25">
      <c r="A74" s="22"/>
      <c r="B74" s="22"/>
      <c r="C74" s="218"/>
      <c r="D74" s="22"/>
      <c r="E74" s="22"/>
      <c r="F74" s="22"/>
      <c r="G74" s="22"/>
      <c r="H74" s="22"/>
      <c r="I74" s="22"/>
      <c r="J74" s="22"/>
      <c r="K74" s="22"/>
      <c r="L74" s="22"/>
      <c r="M74" s="22"/>
      <c r="N74" s="22"/>
      <c r="O74" s="22"/>
      <c r="P74" s="22"/>
      <c r="Q74" s="22"/>
      <c r="R74" s="22"/>
      <c r="S74" s="22"/>
      <c r="T74" s="22"/>
      <c r="U74" s="22"/>
    </row>
    <row r="75" spans="1:21" x14ac:dyDescent="0.25">
      <c r="A75" s="22"/>
      <c r="B75" s="22"/>
      <c r="C75" s="218"/>
      <c r="D75" s="22"/>
      <c r="E75" s="22"/>
      <c r="F75" s="22"/>
      <c r="G75" s="22"/>
      <c r="H75" s="22"/>
      <c r="I75" s="22"/>
      <c r="J75" s="22"/>
      <c r="K75" s="22"/>
      <c r="L75" s="22"/>
      <c r="M75" s="22"/>
      <c r="N75" s="22"/>
      <c r="O75" s="22"/>
      <c r="P75" s="22"/>
      <c r="Q75" s="22"/>
      <c r="R75" s="22"/>
      <c r="S75" s="22"/>
      <c r="T75" s="22"/>
      <c r="U75" s="22"/>
    </row>
    <row r="76" spans="1:21" x14ac:dyDescent="0.25">
      <c r="A76" s="22"/>
      <c r="B76" s="22"/>
      <c r="C76" s="218"/>
      <c r="D76" s="22"/>
      <c r="E76" s="22"/>
      <c r="F76" s="22"/>
      <c r="G76" s="22"/>
      <c r="H76" s="22"/>
      <c r="I76" s="22"/>
      <c r="J76" s="22"/>
      <c r="K76" s="22"/>
      <c r="L76" s="22"/>
      <c r="M76" s="22"/>
      <c r="N76" s="22"/>
      <c r="O76" s="22"/>
      <c r="P76" s="22"/>
      <c r="Q76" s="22"/>
      <c r="R76" s="22"/>
      <c r="S76" s="22"/>
      <c r="T76" s="22"/>
      <c r="U76" s="22"/>
    </row>
    <row r="77" spans="1:21" x14ac:dyDescent="0.25">
      <c r="A77" s="22"/>
      <c r="B77" s="22"/>
      <c r="C77" s="218"/>
      <c r="D77" s="22"/>
      <c r="E77" s="22"/>
      <c r="F77" s="22"/>
      <c r="G77" s="22"/>
      <c r="H77" s="22"/>
      <c r="I77" s="22"/>
      <c r="J77" s="22"/>
      <c r="K77" s="22"/>
      <c r="L77" s="22"/>
      <c r="M77" s="22"/>
      <c r="N77" s="22"/>
      <c r="O77" s="22"/>
      <c r="P77" s="22"/>
      <c r="Q77" s="22"/>
      <c r="R77" s="22"/>
      <c r="S77" s="22"/>
      <c r="T77" s="22"/>
      <c r="U77" s="22"/>
    </row>
    <row r="78" spans="1:21" x14ac:dyDescent="0.25">
      <c r="A78" s="22"/>
      <c r="B78" s="22"/>
      <c r="C78" s="218"/>
      <c r="D78" s="22"/>
      <c r="E78" s="22"/>
      <c r="F78" s="22"/>
      <c r="G78" s="22"/>
      <c r="H78" s="22"/>
      <c r="I78" s="22"/>
      <c r="J78" s="22"/>
      <c r="K78" s="22"/>
      <c r="L78" s="22"/>
      <c r="M78" s="22"/>
      <c r="N78" s="22"/>
      <c r="O78" s="22"/>
      <c r="P78" s="22"/>
      <c r="Q78" s="22"/>
      <c r="R78" s="22"/>
      <c r="S78" s="22"/>
      <c r="T78" s="22"/>
      <c r="U78" s="22"/>
    </row>
    <row r="79" spans="1:21" x14ac:dyDescent="0.25">
      <c r="A79" s="22"/>
      <c r="B79" s="22"/>
      <c r="C79" s="218"/>
      <c r="D79" s="22"/>
      <c r="E79" s="22"/>
      <c r="F79" s="22"/>
      <c r="G79" s="22"/>
      <c r="H79" s="22"/>
      <c r="I79" s="22"/>
      <c r="J79" s="22"/>
      <c r="K79" s="22"/>
      <c r="L79" s="22"/>
      <c r="M79" s="22"/>
      <c r="N79" s="22"/>
      <c r="O79" s="22"/>
      <c r="P79" s="22"/>
      <c r="Q79" s="22"/>
      <c r="R79" s="22"/>
      <c r="S79" s="22"/>
      <c r="T79" s="22"/>
      <c r="U79" s="22"/>
    </row>
    <row r="80" spans="1:21" x14ac:dyDescent="0.25">
      <c r="A80" s="22"/>
      <c r="B80" s="22"/>
      <c r="C80" s="218"/>
      <c r="D80" s="22"/>
      <c r="E80" s="22"/>
      <c r="F80" s="22"/>
      <c r="G80" s="22"/>
      <c r="H80" s="22"/>
      <c r="I80" s="22"/>
      <c r="J80" s="22"/>
      <c r="K80" s="22"/>
      <c r="L80" s="22"/>
      <c r="M80" s="22"/>
      <c r="N80" s="22"/>
      <c r="O80" s="22"/>
      <c r="P80" s="22"/>
      <c r="Q80" s="22"/>
      <c r="R80" s="22"/>
      <c r="S80" s="22"/>
      <c r="T80" s="22"/>
      <c r="U80" s="22"/>
    </row>
    <row r="81" spans="1:21" x14ac:dyDescent="0.25">
      <c r="A81" s="22"/>
      <c r="B81" s="22"/>
      <c r="C81" s="218"/>
      <c r="D81" s="22"/>
      <c r="E81" s="22"/>
      <c r="F81" s="22"/>
      <c r="G81" s="22"/>
      <c r="H81" s="22"/>
      <c r="I81" s="22"/>
      <c r="J81" s="22"/>
      <c r="K81" s="22"/>
      <c r="L81" s="22"/>
      <c r="M81" s="22"/>
      <c r="N81" s="22"/>
      <c r="O81" s="22"/>
      <c r="P81" s="22"/>
      <c r="Q81" s="22"/>
      <c r="R81" s="22"/>
      <c r="S81" s="22"/>
      <c r="T81" s="22"/>
      <c r="U81" s="22"/>
    </row>
    <row r="82" spans="1:21" x14ac:dyDescent="0.25">
      <c r="A82" s="22"/>
      <c r="B82" s="22"/>
      <c r="C82" s="218"/>
      <c r="D82" s="22"/>
      <c r="E82" s="22"/>
      <c r="F82" s="22"/>
      <c r="G82" s="22"/>
      <c r="H82" s="22"/>
      <c r="I82" s="22"/>
      <c r="J82" s="22"/>
      <c r="K82" s="22"/>
      <c r="L82" s="22"/>
      <c r="M82" s="22"/>
      <c r="N82" s="22"/>
      <c r="O82" s="22"/>
      <c r="P82" s="22"/>
      <c r="Q82" s="22"/>
      <c r="R82" s="22"/>
      <c r="S82" s="22"/>
      <c r="T82" s="22"/>
      <c r="U82" s="22"/>
    </row>
    <row r="83" spans="1:21" x14ac:dyDescent="0.25">
      <c r="A83" s="22"/>
      <c r="B83" s="22"/>
      <c r="C83" s="218"/>
      <c r="D83" s="22"/>
      <c r="E83" s="22"/>
      <c r="F83" s="22"/>
      <c r="G83" s="22"/>
      <c r="H83" s="22"/>
      <c r="I83" s="22"/>
      <c r="J83" s="22"/>
      <c r="K83" s="22"/>
      <c r="L83" s="22"/>
      <c r="M83" s="22"/>
      <c r="N83" s="22"/>
      <c r="O83" s="22"/>
      <c r="P83" s="22"/>
      <c r="Q83" s="22"/>
      <c r="R83" s="22"/>
      <c r="S83" s="22"/>
      <c r="T83" s="22"/>
      <c r="U83" s="22"/>
    </row>
    <row r="84" spans="1:21" x14ac:dyDescent="0.25">
      <c r="A84" s="22"/>
      <c r="B84" s="22"/>
      <c r="C84" s="218"/>
      <c r="D84" s="22"/>
      <c r="E84" s="22"/>
      <c r="F84" s="22"/>
      <c r="G84" s="22"/>
      <c r="H84" s="22"/>
      <c r="I84" s="22"/>
      <c r="J84" s="22"/>
      <c r="K84" s="22"/>
      <c r="L84" s="22"/>
      <c r="M84" s="22"/>
      <c r="N84" s="22"/>
      <c r="O84" s="22"/>
      <c r="P84" s="22"/>
      <c r="Q84" s="22"/>
      <c r="R84" s="22"/>
      <c r="S84" s="22"/>
      <c r="T84" s="22"/>
      <c r="U84" s="22"/>
    </row>
    <row r="85" spans="1:21" x14ac:dyDescent="0.25">
      <c r="A85" s="22"/>
      <c r="B85" s="22"/>
      <c r="C85" s="218"/>
      <c r="D85" s="22"/>
      <c r="E85" s="22"/>
      <c r="F85" s="22"/>
      <c r="G85" s="22"/>
      <c r="H85" s="22"/>
      <c r="I85" s="22"/>
      <c r="J85" s="22"/>
      <c r="K85" s="22"/>
      <c r="L85" s="22"/>
      <c r="M85" s="22"/>
      <c r="N85" s="22"/>
      <c r="O85" s="22"/>
      <c r="P85" s="22"/>
      <c r="Q85" s="22"/>
      <c r="R85" s="22"/>
      <c r="S85" s="22"/>
      <c r="T85" s="22"/>
      <c r="U85" s="22"/>
    </row>
    <row r="86" spans="1:21" x14ac:dyDescent="0.25">
      <c r="A86" s="22"/>
      <c r="B86" s="22"/>
      <c r="C86" s="218"/>
      <c r="D86" s="22"/>
      <c r="E86" s="22"/>
      <c r="F86" s="22"/>
      <c r="G86" s="22"/>
      <c r="H86" s="22"/>
      <c r="I86" s="22"/>
      <c r="J86" s="22"/>
      <c r="K86" s="22"/>
      <c r="L86" s="22"/>
      <c r="M86" s="22"/>
      <c r="N86" s="22"/>
      <c r="O86" s="22"/>
      <c r="P86" s="22"/>
      <c r="Q86" s="22"/>
      <c r="R86" s="22"/>
      <c r="S86" s="22"/>
      <c r="T86" s="22"/>
      <c r="U86" s="22"/>
    </row>
    <row r="87" spans="1:21" x14ac:dyDescent="0.25">
      <c r="A87" s="22"/>
      <c r="B87" s="22"/>
      <c r="C87" s="218"/>
      <c r="D87" s="22"/>
      <c r="E87" s="22"/>
      <c r="F87" s="22"/>
      <c r="G87" s="22"/>
      <c r="H87" s="22"/>
      <c r="I87" s="22"/>
      <c r="J87" s="22"/>
      <c r="K87" s="22"/>
      <c r="L87" s="22"/>
      <c r="M87" s="22"/>
      <c r="N87" s="22"/>
      <c r="O87" s="22"/>
      <c r="P87" s="22"/>
      <c r="Q87" s="22"/>
      <c r="R87" s="22"/>
      <c r="S87" s="22"/>
      <c r="T87" s="22"/>
      <c r="U87" s="22"/>
    </row>
    <row r="88" spans="1:21" x14ac:dyDescent="0.25">
      <c r="A88" s="22"/>
      <c r="B88" s="22"/>
      <c r="C88" s="218"/>
      <c r="D88" s="22"/>
      <c r="E88" s="22"/>
      <c r="F88" s="22"/>
      <c r="G88" s="22"/>
      <c r="H88" s="22"/>
      <c r="I88" s="22"/>
      <c r="J88" s="22"/>
      <c r="K88" s="22"/>
      <c r="L88" s="22"/>
      <c r="M88" s="22"/>
      <c r="N88" s="22"/>
      <c r="O88" s="22"/>
      <c r="P88" s="22"/>
      <c r="Q88" s="22"/>
      <c r="R88" s="22"/>
      <c r="S88" s="22"/>
      <c r="T88" s="22"/>
      <c r="U88" s="22"/>
    </row>
    <row r="89" spans="1:21" x14ac:dyDescent="0.25">
      <c r="A89" s="22"/>
      <c r="B89" s="22"/>
      <c r="C89" s="218"/>
      <c r="D89" s="22"/>
      <c r="E89" s="22"/>
      <c r="F89" s="22"/>
      <c r="G89" s="22"/>
      <c r="H89" s="22"/>
      <c r="I89" s="22"/>
      <c r="J89" s="22"/>
      <c r="K89" s="22"/>
      <c r="L89" s="22"/>
      <c r="M89" s="22"/>
      <c r="N89" s="22"/>
      <c r="O89" s="22"/>
      <c r="P89" s="22"/>
      <c r="Q89" s="22"/>
      <c r="R89" s="22"/>
      <c r="S89" s="22"/>
      <c r="T89" s="22"/>
      <c r="U89" s="22"/>
    </row>
    <row r="90" spans="1:21" x14ac:dyDescent="0.25">
      <c r="A90" s="22"/>
      <c r="B90" s="22"/>
      <c r="C90" s="218"/>
      <c r="D90" s="22"/>
      <c r="E90" s="22"/>
      <c r="F90" s="22"/>
      <c r="G90" s="22"/>
      <c r="H90" s="22"/>
      <c r="I90" s="22"/>
      <c r="J90" s="22"/>
      <c r="K90" s="22"/>
      <c r="L90" s="22"/>
      <c r="M90" s="22"/>
      <c r="N90" s="22"/>
      <c r="O90" s="22"/>
      <c r="P90" s="22"/>
      <c r="Q90" s="22"/>
      <c r="R90" s="22"/>
      <c r="S90" s="22"/>
      <c r="T90" s="22"/>
      <c r="U90" s="22"/>
    </row>
    <row r="91" spans="1:21" x14ac:dyDescent="0.25">
      <c r="A91" s="22"/>
      <c r="B91" s="22"/>
      <c r="C91" s="218"/>
      <c r="D91" s="22"/>
      <c r="E91" s="22"/>
      <c r="F91" s="22"/>
      <c r="G91" s="22"/>
      <c r="H91" s="22"/>
      <c r="I91" s="22"/>
      <c r="J91" s="22"/>
      <c r="K91" s="22"/>
      <c r="L91" s="22"/>
      <c r="M91" s="22"/>
      <c r="N91" s="22"/>
      <c r="O91" s="22"/>
      <c r="P91" s="22"/>
      <c r="Q91" s="22"/>
      <c r="R91" s="22"/>
      <c r="S91" s="22"/>
      <c r="T91" s="22"/>
      <c r="U91" s="22"/>
    </row>
    <row r="92" spans="1:21" x14ac:dyDescent="0.25">
      <c r="A92" s="22"/>
      <c r="B92" s="22"/>
      <c r="C92" s="218"/>
      <c r="D92" s="22"/>
      <c r="E92" s="22"/>
      <c r="F92" s="22"/>
      <c r="G92" s="22"/>
      <c r="H92" s="22"/>
      <c r="I92" s="22"/>
      <c r="J92" s="22"/>
      <c r="K92" s="22"/>
      <c r="L92" s="22"/>
      <c r="M92" s="22"/>
      <c r="N92" s="22"/>
      <c r="O92" s="22"/>
      <c r="P92" s="22"/>
      <c r="Q92" s="22"/>
      <c r="R92" s="22"/>
      <c r="S92" s="22"/>
      <c r="T92" s="22"/>
      <c r="U92" s="22"/>
    </row>
    <row r="93" spans="1:21" x14ac:dyDescent="0.25">
      <c r="A93" s="22"/>
      <c r="B93" s="22"/>
      <c r="C93" s="218"/>
      <c r="D93" s="22"/>
      <c r="E93" s="22"/>
      <c r="F93" s="22"/>
      <c r="G93" s="22"/>
      <c r="H93" s="22"/>
      <c r="I93" s="22"/>
      <c r="J93" s="22"/>
      <c r="K93" s="22"/>
      <c r="L93" s="22"/>
      <c r="M93" s="22"/>
      <c r="N93" s="22"/>
      <c r="O93" s="22"/>
      <c r="P93" s="22"/>
      <c r="Q93" s="22"/>
      <c r="R93" s="22"/>
      <c r="S93" s="22"/>
      <c r="T93" s="22"/>
      <c r="U93" s="22"/>
    </row>
    <row r="94" spans="1:21" x14ac:dyDescent="0.25">
      <c r="A94" s="22"/>
      <c r="B94" s="22"/>
      <c r="C94" s="218"/>
      <c r="D94" s="22"/>
      <c r="E94" s="22"/>
      <c r="F94" s="22"/>
      <c r="G94" s="22"/>
      <c r="H94" s="22"/>
      <c r="I94" s="22"/>
      <c r="J94" s="22"/>
      <c r="K94" s="22"/>
      <c r="L94" s="22"/>
      <c r="M94" s="22"/>
      <c r="N94" s="22"/>
      <c r="O94" s="22"/>
      <c r="P94" s="22"/>
      <c r="Q94" s="22"/>
      <c r="R94" s="22"/>
      <c r="S94" s="22"/>
      <c r="T94" s="22"/>
      <c r="U94" s="22"/>
    </row>
    <row r="95" spans="1:21" x14ac:dyDescent="0.25">
      <c r="A95" s="22"/>
      <c r="B95" s="22"/>
      <c r="C95" s="218"/>
      <c r="D95" s="22"/>
      <c r="E95" s="22"/>
      <c r="F95" s="22"/>
      <c r="G95" s="22"/>
      <c r="H95" s="22"/>
      <c r="I95" s="22"/>
      <c r="J95" s="22"/>
      <c r="K95" s="22"/>
      <c r="L95" s="22"/>
      <c r="M95" s="22"/>
      <c r="N95" s="22"/>
      <c r="O95" s="22"/>
      <c r="P95" s="22"/>
      <c r="Q95" s="22"/>
      <c r="R95" s="22"/>
      <c r="S95" s="22"/>
      <c r="T95" s="22"/>
      <c r="U95" s="22"/>
    </row>
    <row r="96" spans="1:21" x14ac:dyDescent="0.25">
      <c r="A96" s="22"/>
      <c r="B96" s="22"/>
      <c r="C96" s="218"/>
      <c r="D96" s="22"/>
      <c r="E96" s="22"/>
      <c r="F96" s="22"/>
      <c r="G96" s="22"/>
      <c r="H96" s="22"/>
      <c r="I96" s="22"/>
      <c r="J96" s="22"/>
      <c r="K96" s="22"/>
      <c r="L96" s="22"/>
      <c r="M96" s="22"/>
      <c r="N96" s="22"/>
      <c r="O96" s="22"/>
      <c r="P96" s="22"/>
      <c r="Q96" s="22"/>
      <c r="R96" s="22"/>
      <c r="S96" s="22"/>
      <c r="T96" s="22"/>
      <c r="U96" s="22"/>
    </row>
    <row r="97" spans="1:21" x14ac:dyDescent="0.25">
      <c r="A97" s="22"/>
      <c r="B97" s="22"/>
      <c r="C97" s="218"/>
      <c r="D97" s="22"/>
      <c r="E97" s="22"/>
      <c r="F97" s="22"/>
      <c r="G97" s="22"/>
      <c r="H97" s="22"/>
      <c r="I97" s="22"/>
      <c r="J97" s="22"/>
      <c r="K97" s="22"/>
      <c r="L97" s="22"/>
      <c r="M97" s="22"/>
      <c r="N97" s="22"/>
      <c r="O97" s="22"/>
      <c r="P97" s="22"/>
      <c r="Q97" s="22"/>
      <c r="R97" s="22"/>
      <c r="S97" s="22"/>
      <c r="T97" s="22"/>
      <c r="U97" s="22"/>
    </row>
    <row r="98" spans="1:21" x14ac:dyDescent="0.25">
      <c r="A98" s="22"/>
      <c r="B98" s="22"/>
      <c r="C98" s="218"/>
      <c r="D98" s="22"/>
      <c r="E98" s="22"/>
      <c r="F98" s="22"/>
      <c r="G98" s="22"/>
      <c r="H98" s="22"/>
      <c r="I98" s="22"/>
      <c r="J98" s="22"/>
      <c r="K98" s="22"/>
      <c r="L98" s="22"/>
      <c r="M98" s="22"/>
      <c r="N98" s="22"/>
      <c r="O98" s="22"/>
      <c r="P98" s="22"/>
      <c r="Q98" s="22"/>
      <c r="R98" s="22"/>
      <c r="S98" s="22"/>
      <c r="T98" s="22"/>
      <c r="U98" s="22"/>
    </row>
    <row r="99" spans="1:21" x14ac:dyDescent="0.25">
      <c r="A99" s="22"/>
      <c r="B99" s="22"/>
      <c r="C99" s="218"/>
      <c r="D99" s="22"/>
      <c r="E99" s="22"/>
      <c r="F99" s="22"/>
      <c r="G99" s="22"/>
      <c r="H99" s="22"/>
      <c r="I99" s="22"/>
      <c r="J99" s="22"/>
      <c r="K99" s="22"/>
      <c r="L99" s="22"/>
      <c r="M99" s="22"/>
      <c r="N99" s="22"/>
      <c r="O99" s="22"/>
      <c r="P99" s="22"/>
      <c r="Q99" s="22"/>
      <c r="R99" s="22"/>
      <c r="S99" s="22"/>
      <c r="T99" s="22"/>
      <c r="U99" s="22"/>
    </row>
    <row r="100" spans="1:21" x14ac:dyDescent="0.25">
      <c r="A100" s="22"/>
      <c r="B100" s="22"/>
      <c r="C100" s="218"/>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18"/>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18"/>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18"/>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18"/>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18"/>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18"/>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18"/>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18"/>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18"/>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18"/>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18"/>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18"/>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18"/>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18"/>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18"/>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18"/>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18"/>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18"/>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18"/>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18"/>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18"/>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18"/>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18"/>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18"/>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18"/>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18"/>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18"/>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18"/>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18"/>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18"/>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18"/>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18"/>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18"/>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18"/>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18"/>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18"/>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18"/>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18"/>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18"/>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18"/>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18"/>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18"/>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18"/>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18"/>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18"/>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18"/>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18"/>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18"/>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18"/>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18"/>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18"/>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18"/>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18"/>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18"/>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18"/>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18"/>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18"/>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18"/>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18"/>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18"/>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18"/>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18"/>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18"/>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18"/>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18"/>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18"/>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18"/>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18"/>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18"/>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18"/>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18"/>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18"/>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18"/>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18"/>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18"/>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18"/>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18"/>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18"/>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18"/>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18"/>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18"/>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18"/>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18"/>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18"/>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18"/>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18"/>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18"/>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18"/>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18"/>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18"/>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18"/>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18"/>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18"/>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18"/>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18"/>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18"/>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18"/>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18"/>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18"/>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18"/>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18"/>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18"/>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18"/>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18"/>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18"/>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18"/>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18"/>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18"/>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18"/>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18"/>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18"/>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18"/>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18"/>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18"/>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18"/>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18"/>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18"/>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18"/>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18"/>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18"/>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18"/>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18"/>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18"/>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18"/>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18"/>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18"/>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18"/>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18"/>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18"/>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18"/>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18"/>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18"/>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18"/>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18"/>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18"/>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18"/>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18"/>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18"/>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18"/>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18"/>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18"/>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18"/>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18"/>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18"/>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18"/>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18"/>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18"/>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18"/>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18"/>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18"/>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18"/>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18"/>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18"/>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18"/>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18"/>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18"/>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18"/>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18"/>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18"/>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18"/>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18"/>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18"/>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18"/>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18"/>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18"/>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18"/>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18"/>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18"/>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18"/>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18"/>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18"/>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18"/>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18"/>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18"/>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18"/>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18"/>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18"/>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18"/>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18"/>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18"/>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18"/>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18"/>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18"/>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18"/>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18"/>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18"/>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18"/>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18"/>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18"/>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18"/>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18"/>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18"/>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18"/>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18"/>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18"/>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18"/>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18"/>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18"/>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18"/>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18"/>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18"/>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18"/>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18"/>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18"/>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18"/>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18"/>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18"/>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18"/>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18"/>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18"/>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18"/>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18"/>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18"/>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18"/>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18"/>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18"/>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18"/>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18"/>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18"/>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18"/>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18"/>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18"/>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18"/>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18"/>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18"/>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18"/>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18"/>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18"/>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18"/>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18"/>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18"/>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18"/>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18"/>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18"/>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18"/>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18"/>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18"/>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18"/>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18"/>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18"/>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18"/>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18"/>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18"/>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18"/>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18"/>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18"/>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18"/>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18"/>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18"/>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18"/>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18"/>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18"/>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18"/>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18"/>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18"/>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18"/>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18"/>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18"/>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18"/>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18"/>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18"/>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18"/>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18"/>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18"/>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18"/>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18"/>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18"/>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18"/>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18"/>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18"/>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18"/>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18"/>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18"/>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18"/>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18"/>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18"/>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18"/>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18"/>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18"/>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18"/>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18"/>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18"/>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6" sqref="M26"/>
    </sheetView>
  </sheetViews>
  <sheetFormatPr defaultColWidth="9.140625" defaultRowHeight="15" x14ac:dyDescent="0.25"/>
  <cols>
    <col min="1" max="1" width="17.7109375" style="264" customWidth="1"/>
    <col min="2" max="2" width="30.140625" style="264" customWidth="1"/>
    <col min="3" max="3" width="12.28515625" style="264" customWidth="1"/>
    <col min="4" max="5" width="15" style="264" customWidth="1"/>
    <col min="6" max="7" width="13.28515625" style="264" customWidth="1"/>
    <col min="8" max="8" width="12.28515625" style="264" customWidth="1"/>
    <col min="9" max="9" width="17.85546875" style="264" customWidth="1"/>
    <col min="10" max="10" width="16.7109375" style="264" customWidth="1"/>
    <col min="11" max="11" width="24.5703125" style="264" customWidth="1"/>
    <col min="12" max="12" width="30.85546875" style="264" customWidth="1"/>
    <col min="13" max="13" width="27.140625" style="264" customWidth="1"/>
    <col min="14" max="14" width="32.42578125" style="264" customWidth="1"/>
    <col min="15" max="15" width="13.28515625" style="264" customWidth="1"/>
    <col min="16" max="16" width="8.7109375" style="264" customWidth="1"/>
    <col min="17" max="17" width="12.7109375" style="264" customWidth="1"/>
    <col min="18" max="18" width="9.140625" style="264"/>
    <col min="19" max="19" width="17" style="264" customWidth="1"/>
    <col min="20" max="21" width="12" style="264" customWidth="1"/>
    <col min="22" max="22" width="11" style="264" customWidth="1"/>
    <col min="23" max="25" width="17.7109375" style="264" customWidth="1"/>
    <col min="26" max="26" width="46.5703125" style="264" customWidth="1"/>
    <col min="27" max="28" width="12.28515625" style="264" customWidth="1"/>
    <col min="29" max="16384" width="9.140625" style="264"/>
  </cols>
  <sheetData>
    <row r="1" spans="1:28" ht="18.75" x14ac:dyDescent="0.25">
      <c r="Z1" s="33" t="s">
        <v>65</v>
      </c>
    </row>
    <row r="2" spans="1:28" ht="18.75" x14ac:dyDescent="0.3">
      <c r="Z2" s="14" t="s">
        <v>7</v>
      </c>
    </row>
    <row r="3" spans="1:28" ht="18.75" x14ac:dyDescent="0.3">
      <c r="Z3" s="14" t="s">
        <v>64</v>
      </c>
    </row>
    <row r="4" spans="1:28" ht="18.75" customHeight="1" x14ac:dyDescent="0.25">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row>
    <row r="6" spans="1:28" ht="18.75" x14ac:dyDescent="0.25">
      <c r="A6" s="478" t="s">
        <v>6</v>
      </c>
      <c r="B6" s="478"/>
      <c r="C6" s="478"/>
      <c r="D6" s="478"/>
      <c r="E6" s="478"/>
      <c r="F6" s="478"/>
      <c r="G6" s="478"/>
      <c r="H6" s="478"/>
      <c r="I6" s="478"/>
      <c r="J6" s="478"/>
      <c r="K6" s="478"/>
      <c r="L6" s="478"/>
      <c r="M6" s="478"/>
      <c r="N6" s="478"/>
      <c r="O6" s="478"/>
      <c r="P6" s="478"/>
      <c r="Q6" s="478"/>
      <c r="R6" s="478"/>
      <c r="S6" s="478"/>
      <c r="T6" s="478"/>
      <c r="U6" s="478"/>
      <c r="V6" s="478"/>
      <c r="W6" s="478"/>
      <c r="X6" s="478"/>
      <c r="Y6" s="478"/>
      <c r="Z6" s="478"/>
      <c r="AA6" s="265"/>
      <c r="AB6" s="265"/>
    </row>
    <row r="7" spans="1:28" ht="18.75" x14ac:dyDescent="0.25">
      <c r="A7" s="478"/>
      <c r="B7" s="478"/>
      <c r="C7" s="478"/>
      <c r="D7" s="478"/>
      <c r="E7" s="478"/>
      <c r="F7" s="478"/>
      <c r="G7" s="478"/>
      <c r="H7" s="478"/>
      <c r="I7" s="478"/>
      <c r="J7" s="478"/>
      <c r="K7" s="478"/>
      <c r="L7" s="478"/>
      <c r="M7" s="478"/>
      <c r="N7" s="478"/>
      <c r="O7" s="478"/>
      <c r="P7" s="478"/>
      <c r="Q7" s="478"/>
      <c r="R7" s="478"/>
      <c r="S7" s="478"/>
      <c r="T7" s="478"/>
      <c r="U7" s="478"/>
      <c r="V7" s="478"/>
      <c r="W7" s="478"/>
      <c r="X7" s="478"/>
      <c r="Y7" s="478"/>
      <c r="Z7" s="478"/>
      <c r="AA7" s="265"/>
      <c r="AB7" s="265"/>
    </row>
    <row r="8" spans="1:28" x14ac:dyDescent="0.25">
      <c r="A8" s="479" t="str">
        <f>'1. паспорт местоположение'!A9</f>
        <v>Акционерное общество "Россети Янтарь" ДЗО  ПАО "Россети"</v>
      </c>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266"/>
      <c r="AB8" s="266"/>
    </row>
    <row r="9" spans="1:28" ht="15.75" x14ac:dyDescent="0.25">
      <c r="A9" s="480" t="s">
        <v>5</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267"/>
      <c r="AB9" s="267"/>
    </row>
    <row r="10" spans="1:28" ht="18.75" x14ac:dyDescent="0.25">
      <c r="A10" s="478"/>
      <c r="B10" s="478"/>
      <c r="C10" s="478"/>
      <c r="D10" s="478"/>
      <c r="E10" s="478"/>
      <c r="F10" s="478"/>
      <c r="G10" s="478"/>
      <c r="H10" s="478"/>
      <c r="I10" s="478"/>
      <c r="J10" s="478"/>
      <c r="K10" s="478"/>
      <c r="L10" s="478"/>
      <c r="M10" s="478"/>
      <c r="N10" s="478"/>
      <c r="O10" s="478"/>
      <c r="P10" s="478"/>
      <c r="Q10" s="478"/>
      <c r="R10" s="478"/>
      <c r="S10" s="478"/>
      <c r="T10" s="478"/>
      <c r="U10" s="478"/>
      <c r="V10" s="478"/>
      <c r="W10" s="478"/>
      <c r="X10" s="478"/>
      <c r="Y10" s="478"/>
      <c r="Z10" s="478"/>
      <c r="AA10" s="265"/>
      <c r="AB10" s="265"/>
    </row>
    <row r="11" spans="1:28" x14ac:dyDescent="0.25">
      <c r="A11" s="479" t="str">
        <f>'1. паспорт местоположение'!A12:C12</f>
        <v>N_22-1286</v>
      </c>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266"/>
      <c r="AB11" s="266"/>
    </row>
    <row r="12" spans="1:28" ht="15.75" x14ac:dyDescent="0.25">
      <c r="A12" s="480" t="s">
        <v>4</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267"/>
      <c r="AB12" s="267"/>
    </row>
    <row r="13" spans="1:28" ht="18.75" x14ac:dyDescent="0.25">
      <c r="A13" s="481"/>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268"/>
      <c r="AB13" s="268"/>
    </row>
    <row r="14" spans="1:28" x14ac:dyDescent="0.25">
      <c r="A14" s="479"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4" s="479"/>
      <c r="C14" s="479"/>
      <c r="D14" s="479"/>
      <c r="E14" s="479"/>
      <c r="F14" s="479"/>
      <c r="G14" s="479"/>
      <c r="H14" s="479"/>
      <c r="I14" s="479"/>
      <c r="J14" s="479"/>
      <c r="K14" s="479"/>
      <c r="L14" s="479"/>
      <c r="M14" s="479"/>
      <c r="N14" s="479"/>
      <c r="O14" s="479"/>
      <c r="P14" s="479"/>
      <c r="Q14" s="479"/>
      <c r="R14" s="479"/>
      <c r="S14" s="479"/>
      <c r="T14" s="479"/>
      <c r="U14" s="479"/>
      <c r="V14" s="479"/>
      <c r="W14" s="479"/>
      <c r="X14" s="479"/>
      <c r="Y14" s="479"/>
      <c r="Z14" s="479"/>
      <c r="AA14" s="266"/>
      <c r="AB14" s="266"/>
    </row>
    <row r="15" spans="1:28" ht="15.75" x14ac:dyDescent="0.25">
      <c r="A15" s="480" t="s">
        <v>3</v>
      </c>
      <c r="B15" s="480"/>
      <c r="C15" s="480"/>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A15" s="267"/>
      <c r="AB15" s="267"/>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269"/>
      <c r="AB16" s="269"/>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269"/>
      <c r="AB17" s="269"/>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269"/>
      <c r="AB18" s="269"/>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269"/>
      <c r="AB19" s="269"/>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270"/>
      <c r="AB20" s="270"/>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270"/>
      <c r="AB21" s="270"/>
    </row>
    <row r="22" spans="1:28" x14ac:dyDescent="0.25">
      <c r="A22" s="484" t="s">
        <v>446</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271"/>
      <c r="AB22" s="271"/>
    </row>
    <row r="23" spans="1:28" ht="32.25" customHeight="1" x14ac:dyDescent="0.25">
      <c r="A23" s="486" t="s">
        <v>302</v>
      </c>
      <c r="B23" s="487"/>
      <c r="C23" s="487"/>
      <c r="D23" s="487"/>
      <c r="E23" s="487"/>
      <c r="F23" s="487"/>
      <c r="G23" s="487"/>
      <c r="H23" s="487"/>
      <c r="I23" s="487"/>
      <c r="J23" s="487"/>
      <c r="K23" s="487"/>
      <c r="L23" s="488"/>
      <c r="M23" s="485" t="s">
        <v>303</v>
      </c>
      <c r="N23" s="485"/>
      <c r="O23" s="485"/>
      <c r="P23" s="485"/>
      <c r="Q23" s="485"/>
      <c r="R23" s="485"/>
      <c r="S23" s="485"/>
      <c r="T23" s="485"/>
      <c r="U23" s="485"/>
      <c r="V23" s="485"/>
      <c r="W23" s="485"/>
      <c r="X23" s="485"/>
      <c r="Y23" s="485"/>
      <c r="Z23" s="485"/>
    </row>
    <row r="24" spans="1:28" ht="151.5" customHeight="1" x14ac:dyDescent="0.25">
      <c r="A24" s="272" t="s">
        <v>227</v>
      </c>
      <c r="B24" s="273" t="s">
        <v>234</v>
      </c>
      <c r="C24" s="272" t="s">
        <v>299</v>
      </c>
      <c r="D24" s="272" t="s">
        <v>228</v>
      </c>
      <c r="E24" s="272" t="s">
        <v>300</v>
      </c>
      <c r="F24" s="272" t="s">
        <v>539</v>
      </c>
      <c r="G24" s="272" t="s">
        <v>540</v>
      </c>
      <c r="H24" s="272" t="s">
        <v>229</v>
      </c>
      <c r="I24" s="272" t="s">
        <v>541</v>
      </c>
      <c r="J24" s="272" t="s">
        <v>235</v>
      </c>
      <c r="K24" s="273" t="s">
        <v>233</v>
      </c>
      <c r="L24" s="273" t="s">
        <v>230</v>
      </c>
      <c r="M24" s="274" t="s">
        <v>237</v>
      </c>
      <c r="N24" s="273" t="s">
        <v>542</v>
      </c>
      <c r="O24" s="272" t="s">
        <v>543</v>
      </c>
      <c r="P24" s="272" t="s">
        <v>544</v>
      </c>
      <c r="Q24" s="272" t="s">
        <v>545</v>
      </c>
      <c r="R24" s="272" t="s">
        <v>229</v>
      </c>
      <c r="S24" s="272" t="s">
        <v>546</v>
      </c>
      <c r="T24" s="272" t="s">
        <v>547</v>
      </c>
      <c r="U24" s="272" t="s">
        <v>548</v>
      </c>
      <c r="V24" s="272" t="s">
        <v>545</v>
      </c>
      <c r="W24" s="275" t="s">
        <v>549</v>
      </c>
      <c r="X24" s="275" t="s">
        <v>550</v>
      </c>
      <c r="Y24" s="275" t="s">
        <v>551</v>
      </c>
      <c r="Z24" s="276" t="s">
        <v>238</v>
      </c>
    </row>
    <row r="25" spans="1:28" ht="16.5" customHeight="1" x14ac:dyDescent="0.25">
      <c r="A25" s="272">
        <v>1</v>
      </c>
      <c r="B25" s="273">
        <v>2</v>
      </c>
      <c r="C25" s="272">
        <v>3</v>
      </c>
      <c r="D25" s="273">
        <v>4</v>
      </c>
      <c r="E25" s="272">
        <v>5</v>
      </c>
      <c r="F25" s="273">
        <v>6</v>
      </c>
      <c r="G25" s="272">
        <v>7</v>
      </c>
      <c r="H25" s="273">
        <v>8</v>
      </c>
      <c r="I25" s="272">
        <v>9</v>
      </c>
      <c r="J25" s="273">
        <v>10</v>
      </c>
      <c r="K25" s="272">
        <v>11</v>
      </c>
      <c r="L25" s="273">
        <v>12</v>
      </c>
      <c r="M25" s="272">
        <v>13</v>
      </c>
      <c r="N25" s="273">
        <v>14</v>
      </c>
      <c r="O25" s="272">
        <v>15</v>
      </c>
      <c r="P25" s="273">
        <v>16</v>
      </c>
      <c r="Q25" s="272">
        <v>17</v>
      </c>
      <c r="R25" s="273">
        <v>18</v>
      </c>
      <c r="S25" s="272">
        <v>19</v>
      </c>
      <c r="T25" s="273">
        <v>20</v>
      </c>
      <c r="U25" s="272">
        <v>21</v>
      </c>
      <c r="V25" s="273">
        <v>22</v>
      </c>
      <c r="W25" s="272">
        <v>23</v>
      </c>
      <c r="X25" s="273">
        <v>24</v>
      </c>
      <c r="Y25" s="272">
        <v>25</v>
      </c>
      <c r="Z25" s="273">
        <v>26</v>
      </c>
    </row>
    <row r="26" spans="1:28" ht="127.5" x14ac:dyDescent="0.25">
      <c r="A26" s="277" t="s">
        <v>297</v>
      </c>
      <c r="B26" s="278"/>
      <c r="C26" s="279" t="s">
        <v>552</v>
      </c>
      <c r="D26" s="279" t="s">
        <v>553</v>
      </c>
      <c r="E26" s="279" t="s">
        <v>554</v>
      </c>
      <c r="F26" s="279" t="s">
        <v>555</v>
      </c>
      <c r="G26" s="279" t="s">
        <v>556</v>
      </c>
      <c r="H26" s="279" t="s">
        <v>229</v>
      </c>
      <c r="I26" s="279" t="s">
        <v>557</v>
      </c>
      <c r="J26" s="279" t="s">
        <v>558</v>
      </c>
      <c r="K26" s="280"/>
      <c r="L26" s="281" t="s">
        <v>231</v>
      </c>
      <c r="M26" s="289">
        <v>2025</v>
      </c>
      <c r="N26" s="280"/>
      <c r="O26" s="280">
        <v>0</v>
      </c>
      <c r="P26" s="280">
        <v>0</v>
      </c>
      <c r="Q26" s="280">
        <v>0</v>
      </c>
      <c r="R26" s="280">
        <v>99264</v>
      </c>
      <c r="S26" s="280">
        <v>0</v>
      </c>
      <c r="T26" s="280">
        <v>0</v>
      </c>
      <c r="U26" s="280">
        <v>0</v>
      </c>
      <c r="V26" s="280">
        <v>0</v>
      </c>
      <c r="W26" s="280">
        <v>0</v>
      </c>
      <c r="X26" s="280">
        <v>0</v>
      </c>
      <c r="Y26" s="282" t="s">
        <v>507</v>
      </c>
      <c r="Z26" s="283" t="s">
        <v>508</v>
      </c>
    </row>
    <row r="27" spans="1:28" x14ac:dyDescent="0.25">
      <c r="A27" s="280">
        <v>2017</v>
      </c>
      <c r="B27" s="280" t="s">
        <v>524</v>
      </c>
      <c r="C27" s="280">
        <v>0</v>
      </c>
      <c r="D27" s="280">
        <v>0</v>
      </c>
      <c r="E27" s="280">
        <v>0</v>
      </c>
      <c r="F27" s="279">
        <v>0</v>
      </c>
      <c r="G27" s="279">
        <v>0</v>
      </c>
      <c r="H27" s="280">
        <v>99264</v>
      </c>
      <c r="I27" s="280">
        <v>0</v>
      </c>
      <c r="J27" s="280">
        <v>0</v>
      </c>
      <c r="K27" s="281"/>
      <c r="L27" s="280"/>
      <c r="M27" s="281"/>
      <c r="N27" s="280"/>
      <c r="O27" s="280"/>
      <c r="P27" s="280"/>
      <c r="Q27" s="280"/>
      <c r="R27" s="280"/>
      <c r="S27" s="280"/>
      <c r="T27" s="280"/>
      <c r="U27" s="280"/>
      <c r="V27" s="280"/>
      <c r="W27" s="280"/>
      <c r="X27" s="280"/>
      <c r="Y27" s="280"/>
      <c r="Z27" s="280"/>
    </row>
    <row r="28" spans="1:28" ht="30" x14ac:dyDescent="0.25">
      <c r="A28" s="278" t="s">
        <v>298</v>
      </c>
      <c r="B28" s="278"/>
      <c r="C28" s="279" t="s">
        <v>559</v>
      </c>
      <c r="D28" s="279" t="s">
        <v>560</v>
      </c>
      <c r="E28" s="279" t="s">
        <v>561</v>
      </c>
      <c r="F28" s="279" t="s">
        <v>562</v>
      </c>
      <c r="G28" s="279" t="s">
        <v>563</v>
      </c>
      <c r="H28" s="279" t="s">
        <v>229</v>
      </c>
      <c r="I28" s="279" t="s">
        <v>564</v>
      </c>
      <c r="J28" s="279" t="s">
        <v>565</v>
      </c>
      <c r="K28" s="280"/>
      <c r="L28" s="280"/>
      <c r="M28" s="280"/>
      <c r="N28" s="280"/>
      <c r="O28" s="280"/>
      <c r="P28" s="280"/>
      <c r="Q28" s="280"/>
      <c r="R28" s="280"/>
      <c r="S28" s="280"/>
      <c r="T28" s="280"/>
      <c r="U28" s="280"/>
      <c r="V28" s="280"/>
      <c r="W28" s="280"/>
      <c r="X28" s="280"/>
      <c r="Y28" s="280"/>
      <c r="Z28" s="280"/>
    </row>
    <row r="29" spans="1:28" x14ac:dyDescent="0.25">
      <c r="A29" s="280">
        <v>2016</v>
      </c>
      <c r="B29" s="280" t="s">
        <v>524</v>
      </c>
      <c r="C29" s="280">
        <v>0</v>
      </c>
      <c r="D29" s="280">
        <v>0</v>
      </c>
      <c r="E29" s="280">
        <v>0</v>
      </c>
      <c r="F29" s="280">
        <v>0</v>
      </c>
      <c r="G29" s="280">
        <v>0</v>
      </c>
      <c r="H29" s="280">
        <v>85140</v>
      </c>
      <c r="I29" s="280">
        <v>0</v>
      </c>
      <c r="J29" s="280">
        <v>0</v>
      </c>
      <c r="K29" s="280"/>
      <c r="L29" s="280"/>
      <c r="M29" s="280"/>
      <c r="N29" s="280"/>
      <c r="O29" s="280"/>
      <c r="P29" s="280"/>
      <c r="Q29" s="280"/>
      <c r="R29" s="280"/>
      <c r="S29" s="280"/>
      <c r="T29" s="280"/>
      <c r="U29" s="280"/>
      <c r="V29" s="280"/>
      <c r="W29" s="280"/>
      <c r="X29" s="280"/>
      <c r="Y29" s="280"/>
      <c r="Z29" s="280"/>
    </row>
    <row r="33" spans="1:1" x14ac:dyDescent="0.25">
      <c r="A33" s="2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44" t="s">
        <v>6</v>
      </c>
      <c r="B7" s="444"/>
      <c r="C7" s="444"/>
      <c r="D7" s="444"/>
      <c r="E7" s="444"/>
      <c r="F7" s="444"/>
      <c r="G7" s="444"/>
      <c r="H7" s="444"/>
      <c r="I7" s="444"/>
      <c r="J7" s="444"/>
      <c r="K7" s="444"/>
      <c r="L7" s="444"/>
      <c r="M7" s="444"/>
      <c r="N7" s="444"/>
      <c r="O7" s="444"/>
      <c r="P7" s="12"/>
      <c r="Q7" s="12"/>
      <c r="R7" s="12"/>
      <c r="S7" s="12"/>
      <c r="T7" s="12"/>
      <c r="U7" s="12"/>
      <c r="V7" s="12"/>
      <c r="W7" s="12"/>
      <c r="X7" s="12"/>
      <c r="Y7" s="12"/>
      <c r="Z7" s="12"/>
    </row>
    <row r="8" spans="1:28" s="11" customFormat="1" ht="18.75" x14ac:dyDescent="0.2">
      <c r="A8" s="444"/>
      <c r="B8" s="444"/>
      <c r="C8" s="444"/>
      <c r="D8" s="444"/>
      <c r="E8" s="444"/>
      <c r="F8" s="444"/>
      <c r="G8" s="444"/>
      <c r="H8" s="444"/>
      <c r="I8" s="444"/>
      <c r="J8" s="444"/>
      <c r="K8" s="444"/>
      <c r="L8" s="444"/>
      <c r="M8" s="444"/>
      <c r="N8" s="444"/>
      <c r="O8" s="444"/>
      <c r="P8" s="12"/>
      <c r="Q8" s="12"/>
      <c r="R8" s="12"/>
      <c r="S8" s="12"/>
      <c r="T8" s="12"/>
      <c r="U8" s="12"/>
      <c r="V8" s="12"/>
      <c r="W8" s="12"/>
      <c r="X8" s="12"/>
      <c r="Y8" s="12"/>
      <c r="Z8" s="12"/>
    </row>
    <row r="9" spans="1:28" s="11" customFormat="1" ht="18.75" x14ac:dyDescent="0.2">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12"/>
      <c r="Q9" s="12"/>
      <c r="R9" s="12"/>
      <c r="S9" s="12"/>
      <c r="T9" s="12"/>
      <c r="U9" s="12"/>
      <c r="V9" s="12"/>
      <c r="W9" s="12"/>
      <c r="X9" s="12"/>
      <c r="Y9" s="12"/>
      <c r="Z9" s="12"/>
    </row>
    <row r="10" spans="1:28" s="11" customFormat="1" ht="18.75" x14ac:dyDescent="0.2">
      <c r="A10" s="443" t="s">
        <v>5</v>
      </c>
      <c r="B10" s="443"/>
      <c r="C10" s="443"/>
      <c r="D10" s="443"/>
      <c r="E10" s="443"/>
      <c r="F10" s="443"/>
      <c r="G10" s="443"/>
      <c r="H10" s="443"/>
      <c r="I10" s="443"/>
      <c r="J10" s="443"/>
      <c r="K10" s="443"/>
      <c r="L10" s="443"/>
      <c r="M10" s="443"/>
      <c r="N10" s="443"/>
      <c r="O10" s="443"/>
      <c r="P10" s="12"/>
      <c r="Q10" s="12"/>
      <c r="R10" s="12"/>
      <c r="S10" s="12"/>
      <c r="T10" s="12"/>
      <c r="U10" s="12"/>
      <c r="V10" s="12"/>
      <c r="W10" s="12"/>
      <c r="X10" s="12"/>
      <c r="Y10" s="12"/>
      <c r="Z10" s="12"/>
    </row>
    <row r="11" spans="1:28" s="11" customFormat="1" ht="18.75" x14ac:dyDescent="0.2">
      <c r="A11" s="444"/>
      <c r="B11" s="444"/>
      <c r="C11" s="444"/>
      <c r="D11" s="444"/>
      <c r="E11" s="444"/>
      <c r="F11" s="444"/>
      <c r="G11" s="444"/>
      <c r="H11" s="444"/>
      <c r="I11" s="444"/>
      <c r="J11" s="444"/>
      <c r="K11" s="444"/>
      <c r="L11" s="444"/>
      <c r="M11" s="444"/>
      <c r="N11" s="444"/>
      <c r="O11" s="444"/>
      <c r="P11" s="12"/>
      <c r="Q11" s="12"/>
      <c r="R11" s="12"/>
      <c r="S11" s="12"/>
      <c r="T11" s="12"/>
      <c r="U11" s="12"/>
      <c r="V11" s="12"/>
      <c r="W11" s="12"/>
      <c r="X11" s="12"/>
      <c r="Y11" s="12"/>
      <c r="Z11" s="12"/>
    </row>
    <row r="12" spans="1:28" s="11" customFormat="1" ht="18.75" x14ac:dyDescent="0.2">
      <c r="A12" s="438" t="str">
        <f>'1. паспорт местоположение'!A12:C12</f>
        <v>N_22-1286</v>
      </c>
      <c r="B12" s="438"/>
      <c r="C12" s="438"/>
      <c r="D12" s="438"/>
      <c r="E12" s="438"/>
      <c r="F12" s="438"/>
      <c r="G12" s="438"/>
      <c r="H12" s="438"/>
      <c r="I12" s="438"/>
      <c r="J12" s="438"/>
      <c r="K12" s="438"/>
      <c r="L12" s="438"/>
      <c r="M12" s="438"/>
      <c r="N12" s="438"/>
      <c r="O12" s="438"/>
      <c r="P12" s="12"/>
      <c r="Q12" s="12"/>
      <c r="R12" s="12"/>
      <c r="S12" s="12"/>
      <c r="T12" s="12"/>
      <c r="U12" s="12"/>
      <c r="V12" s="12"/>
      <c r="W12" s="12"/>
      <c r="X12" s="12"/>
      <c r="Y12" s="12"/>
      <c r="Z12" s="12"/>
    </row>
    <row r="13" spans="1:28" s="11" customFormat="1" ht="18.75" x14ac:dyDescent="0.2">
      <c r="A13" s="443" t="s">
        <v>4</v>
      </c>
      <c r="B13" s="443"/>
      <c r="C13" s="443"/>
      <c r="D13" s="443"/>
      <c r="E13" s="443"/>
      <c r="F13" s="443"/>
      <c r="G13" s="443"/>
      <c r="H13" s="443"/>
      <c r="I13" s="443"/>
      <c r="J13" s="443"/>
      <c r="K13" s="443"/>
      <c r="L13" s="443"/>
      <c r="M13" s="443"/>
      <c r="N13" s="443"/>
      <c r="O13" s="443"/>
      <c r="P13" s="12"/>
      <c r="Q13" s="12"/>
      <c r="R13" s="12"/>
      <c r="S13" s="12"/>
      <c r="T13" s="12"/>
      <c r="U13" s="12"/>
      <c r="V13" s="12"/>
      <c r="W13" s="12"/>
      <c r="X13" s="12"/>
      <c r="Y13" s="12"/>
      <c r="Z13" s="12"/>
    </row>
    <row r="14" spans="1:28" s="8" customFormat="1" ht="15.75" customHeight="1" x14ac:dyDescent="0.2">
      <c r="A14" s="445"/>
      <c r="B14" s="445"/>
      <c r="C14" s="445"/>
      <c r="D14" s="445"/>
      <c r="E14" s="445"/>
      <c r="F14" s="445"/>
      <c r="G14" s="445"/>
      <c r="H14" s="445"/>
      <c r="I14" s="445"/>
      <c r="J14" s="445"/>
      <c r="K14" s="445"/>
      <c r="L14" s="445"/>
      <c r="M14" s="445"/>
      <c r="N14" s="445"/>
      <c r="O14" s="445"/>
      <c r="P14" s="9"/>
      <c r="Q14" s="9"/>
      <c r="R14" s="9"/>
      <c r="S14" s="9"/>
      <c r="T14" s="9"/>
      <c r="U14" s="9"/>
      <c r="V14" s="9"/>
      <c r="W14" s="9"/>
      <c r="X14" s="9"/>
      <c r="Y14" s="9"/>
      <c r="Z14" s="9"/>
    </row>
    <row r="15" spans="1:28" s="3" customFormat="1" ht="12" x14ac:dyDescent="0.2">
      <c r="A15" s="438" t="str">
        <f>'1. паспорт местоположение'!A15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438"/>
      <c r="C15" s="438"/>
      <c r="D15" s="438"/>
      <c r="E15" s="438"/>
      <c r="F15" s="438"/>
      <c r="G15" s="438"/>
      <c r="H15" s="438"/>
      <c r="I15" s="438"/>
      <c r="J15" s="438"/>
      <c r="K15" s="438"/>
      <c r="L15" s="438"/>
      <c r="M15" s="438"/>
      <c r="N15" s="438"/>
      <c r="O15" s="438"/>
      <c r="P15" s="7"/>
      <c r="Q15" s="7"/>
      <c r="R15" s="7"/>
      <c r="S15" s="7"/>
      <c r="T15" s="7"/>
      <c r="U15" s="7"/>
      <c r="V15" s="7"/>
      <c r="W15" s="7"/>
      <c r="X15" s="7"/>
      <c r="Y15" s="7"/>
      <c r="Z15" s="7"/>
    </row>
    <row r="16" spans="1:28" s="3" customFormat="1" ht="15" customHeight="1" x14ac:dyDescent="0.2">
      <c r="A16" s="443" t="s">
        <v>3</v>
      </c>
      <c r="B16" s="443"/>
      <c r="C16" s="443"/>
      <c r="D16" s="443"/>
      <c r="E16" s="443"/>
      <c r="F16" s="443"/>
      <c r="G16" s="443"/>
      <c r="H16" s="443"/>
      <c r="I16" s="443"/>
      <c r="J16" s="443"/>
      <c r="K16" s="443"/>
      <c r="L16" s="443"/>
      <c r="M16" s="443"/>
      <c r="N16" s="443"/>
      <c r="O16" s="443"/>
      <c r="P16" s="5"/>
      <c r="Q16" s="5"/>
      <c r="R16" s="5"/>
      <c r="S16" s="5"/>
      <c r="T16" s="5"/>
      <c r="U16" s="5"/>
      <c r="V16" s="5"/>
      <c r="W16" s="5"/>
      <c r="X16" s="5"/>
      <c r="Y16" s="5"/>
      <c r="Z16" s="5"/>
    </row>
    <row r="17" spans="1:26" s="3" customFormat="1" ht="15" customHeight="1" x14ac:dyDescent="0.2">
      <c r="A17" s="440"/>
      <c r="B17" s="440"/>
      <c r="C17" s="440"/>
      <c r="D17" s="440"/>
      <c r="E17" s="440"/>
      <c r="F17" s="440"/>
      <c r="G17" s="440"/>
      <c r="H17" s="440"/>
      <c r="I17" s="440"/>
      <c r="J17" s="440"/>
      <c r="K17" s="440"/>
      <c r="L17" s="440"/>
      <c r="M17" s="440"/>
      <c r="N17" s="440"/>
      <c r="O17" s="440"/>
      <c r="P17" s="4"/>
      <c r="Q17" s="4"/>
      <c r="R17" s="4"/>
      <c r="S17" s="4"/>
      <c r="T17" s="4"/>
      <c r="U17" s="4"/>
      <c r="V17" s="4"/>
      <c r="W17" s="4"/>
    </row>
    <row r="18" spans="1:26" s="3" customFormat="1" ht="91.5" customHeight="1" x14ac:dyDescent="0.2">
      <c r="A18" s="489" t="s">
        <v>423</v>
      </c>
      <c r="B18" s="489"/>
      <c r="C18" s="489"/>
      <c r="D18" s="489"/>
      <c r="E18" s="489"/>
      <c r="F18" s="489"/>
      <c r="G18" s="489"/>
      <c r="H18" s="489"/>
      <c r="I18" s="489"/>
      <c r="J18" s="489"/>
      <c r="K18" s="489"/>
      <c r="L18" s="489"/>
      <c r="M18" s="489"/>
      <c r="N18" s="489"/>
      <c r="O18" s="489"/>
      <c r="P18" s="6"/>
      <c r="Q18" s="6"/>
      <c r="R18" s="6"/>
      <c r="S18" s="6"/>
      <c r="T18" s="6"/>
      <c r="U18" s="6"/>
      <c r="V18" s="6"/>
      <c r="W18" s="6"/>
      <c r="X18" s="6"/>
      <c r="Y18" s="6"/>
      <c r="Z18" s="6"/>
    </row>
    <row r="19" spans="1:26" s="3" customFormat="1" ht="78" customHeight="1" x14ac:dyDescent="0.2">
      <c r="A19" s="490" t="s">
        <v>2</v>
      </c>
      <c r="B19" s="490" t="s">
        <v>81</v>
      </c>
      <c r="C19" s="490" t="s">
        <v>80</v>
      </c>
      <c r="D19" s="490" t="s">
        <v>72</v>
      </c>
      <c r="E19" s="491" t="s">
        <v>79</v>
      </c>
      <c r="F19" s="492"/>
      <c r="G19" s="492"/>
      <c r="H19" s="492"/>
      <c r="I19" s="493"/>
      <c r="J19" s="490" t="s">
        <v>78</v>
      </c>
      <c r="K19" s="490"/>
      <c r="L19" s="490"/>
      <c r="M19" s="490"/>
      <c r="N19" s="490"/>
      <c r="O19" s="490"/>
      <c r="P19" s="4"/>
      <c r="Q19" s="4"/>
      <c r="R19" s="4"/>
      <c r="S19" s="4"/>
      <c r="T19" s="4"/>
      <c r="U19" s="4"/>
      <c r="V19" s="4"/>
      <c r="W19" s="4"/>
    </row>
    <row r="20" spans="1:26" s="3" customFormat="1" ht="51" customHeight="1" x14ac:dyDescent="0.2">
      <c r="A20" s="490"/>
      <c r="B20" s="490"/>
      <c r="C20" s="490"/>
      <c r="D20" s="490"/>
      <c r="E20" s="288" t="s">
        <v>77</v>
      </c>
      <c r="F20" s="288" t="s">
        <v>76</v>
      </c>
      <c r="G20" s="288" t="s">
        <v>75</v>
      </c>
      <c r="H20" s="288" t="s">
        <v>74</v>
      </c>
      <c r="I20" s="288" t="s">
        <v>73</v>
      </c>
      <c r="J20" s="288">
        <v>2023</v>
      </c>
      <c r="K20" s="288">
        <v>2024</v>
      </c>
      <c r="L20" s="288">
        <v>2025</v>
      </c>
      <c r="M20" s="288">
        <v>2026</v>
      </c>
      <c r="N20" s="288">
        <v>2027</v>
      </c>
      <c r="O20" s="288">
        <v>2028</v>
      </c>
      <c r="P20" s="27"/>
      <c r="Q20" s="27"/>
      <c r="R20" s="27"/>
      <c r="S20" s="27"/>
      <c r="T20" s="27"/>
      <c r="U20" s="27"/>
      <c r="V20" s="27"/>
      <c r="W20" s="27"/>
      <c r="X20" s="26"/>
      <c r="Y20" s="26"/>
      <c r="Z20" s="26"/>
    </row>
    <row r="21" spans="1:26" s="3" customFormat="1" ht="16.5" customHeight="1" x14ac:dyDescent="0.2">
      <c r="A21" s="289">
        <v>1</v>
      </c>
      <c r="B21" s="290">
        <v>2</v>
      </c>
      <c r="C21" s="289">
        <v>3</v>
      </c>
      <c r="D21" s="290">
        <v>4</v>
      </c>
      <c r="E21" s="289">
        <v>5</v>
      </c>
      <c r="F21" s="290">
        <v>6</v>
      </c>
      <c r="G21" s="289">
        <v>7</v>
      </c>
      <c r="H21" s="290">
        <v>8</v>
      </c>
      <c r="I21" s="289">
        <v>9</v>
      </c>
      <c r="J21" s="290">
        <v>10</v>
      </c>
      <c r="K21" s="289">
        <v>11</v>
      </c>
      <c r="L21" s="290">
        <v>12</v>
      </c>
      <c r="M21" s="289">
        <v>13</v>
      </c>
      <c r="N21" s="290">
        <v>14</v>
      </c>
      <c r="O21" s="289">
        <v>15</v>
      </c>
      <c r="P21" s="27"/>
      <c r="Q21" s="27"/>
      <c r="R21" s="27"/>
      <c r="S21" s="27"/>
      <c r="T21" s="27"/>
      <c r="U21" s="27"/>
      <c r="V21" s="27"/>
      <c r="W21" s="27"/>
      <c r="X21" s="26"/>
      <c r="Y21" s="26"/>
      <c r="Z21" s="26"/>
    </row>
    <row r="22" spans="1:26" s="3" customFormat="1" ht="33" customHeight="1" x14ac:dyDescent="0.2">
      <c r="A22" s="291" t="s">
        <v>61</v>
      </c>
      <c r="B22" s="413">
        <v>2025</v>
      </c>
      <c r="C22" s="292">
        <v>0</v>
      </c>
      <c r="D22" s="292">
        <v>0</v>
      </c>
      <c r="E22" s="292">
        <v>0</v>
      </c>
      <c r="F22" s="292">
        <v>0</v>
      </c>
      <c r="G22" s="292">
        <v>0</v>
      </c>
      <c r="H22" s="292">
        <v>0</v>
      </c>
      <c r="I22" s="292">
        <v>0</v>
      </c>
      <c r="J22" s="286">
        <v>0</v>
      </c>
      <c r="K22" s="286">
        <v>0</v>
      </c>
      <c r="L22" s="293">
        <v>0</v>
      </c>
      <c r="M22" s="293">
        <v>0</v>
      </c>
      <c r="N22" s="293">
        <v>0</v>
      </c>
      <c r="O22" s="29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C67" sqref="C67"/>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4" width="16.85546875" style="108" hidden="1" customWidth="1"/>
    <col min="45"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96" t="str">
        <f>'1. паспорт местоположение'!A5:C5</f>
        <v>Год раскрытия информации: 2025 год</v>
      </c>
      <c r="B5" s="496"/>
      <c r="C5" s="496"/>
      <c r="D5" s="496"/>
      <c r="E5" s="496"/>
      <c r="F5" s="496"/>
      <c r="G5" s="496"/>
      <c r="H5" s="496"/>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44" t="s">
        <v>6</v>
      </c>
      <c r="B7" s="444"/>
      <c r="C7" s="444"/>
      <c r="D7" s="444"/>
      <c r="E7" s="444"/>
      <c r="F7" s="444"/>
      <c r="G7" s="444"/>
      <c r="H7" s="44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332"/>
      <c r="B8" s="332"/>
      <c r="C8" s="332"/>
      <c r="D8" s="332"/>
      <c r="E8" s="332"/>
      <c r="F8" s="332"/>
      <c r="G8" s="332"/>
      <c r="H8" s="332"/>
      <c r="I8" s="332"/>
      <c r="J8" s="332"/>
      <c r="K8" s="332"/>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54" t="str">
        <f>'1. паспорт местоположение'!A9:C9</f>
        <v>Акционерное общество "Россети Янтарь" ДЗО  ПАО "Россети"</v>
      </c>
      <c r="B9" s="454"/>
      <c r="C9" s="454"/>
      <c r="D9" s="454"/>
      <c r="E9" s="454"/>
      <c r="F9" s="454"/>
      <c r="G9" s="454"/>
      <c r="H9" s="454"/>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43" t="s">
        <v>5</v>
      </c>
      <c r="B10" s="443"/>
      <c r="C10" s="443"/>
      <c r="D10" s="443"/>
      <c r="E10" s="443"/>
      <c r="F10" s="443"/>
      <c r="G10" s="443"/>
      <c r="H10" s="443"/>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332"/>
      <c r="B11" s="332"/>
      <c r="C11" s="332"/>
      <c r="D11" s="332"/>
      <c r="E11" s="332"/>
      <c r="F11" s="332"/>
      <c r="G11" s="332"/>
      <c r="H11" s="332"/>
      <c r="I11" s="332"/>
      <c r="J11" s="332"/>
      <c r="K11" s="332"/>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54" t="str">
        <f>'1. паспорт местоположение'!A12:C12</f>
        <v>N_22-1286</v>
      </c>
      <c r="B12" s="454"/>
      <c r="C12" s="454"/>
      <c r="D12" s="454"/>
      <c r="E12" s="454"/>
      <c r="F12" s="454"/>
      <c r="G12" s="454"/>
      <c r="H12" s="454"/>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43" t="s">
        <v>4</v>
      </c>
      <c r="B13" s="443"/>
      <c r="C13" s="443"/>
      <c r="D13" s="443"/>
      <c r="E13" s="443"/>
      <c r="F13" s="443"/>
      <c r="G13" s="443"/>
      <c r="H13" s="443"/>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8"/>
      <c r="AA14" s="8"/>
      <c r="AB14" s="8"/>
      <c r="AC14" s="8"/>
      <c r="AD14" s="8"/>
      <c r="AE14" s="8"/>
      <c r="AF14" s="8"/>
      <c r="AG14" s="8"/>
      <c r="AH14" s="8"/>
      <c r="AI14" s="8"/>
      <c r="AJ14" s="8"/>
      <c r="AK14" s="8"/>
      <c r="AL14" s="8"/>
      <c r="AM14" s="8"/>
      <c r="AN14" s="8"/>
      <c r="AO14" s="8"/>
      <c r="AP14" s="8"/>
      <c r="AQ14" s="117"/>
      <c r="AR14" s="117"/>
    </row>
    <row r="15" spans="1:44" ht="96" customHeight="1" x14ac:dyDescent="0.2">
      <c r="A15" s="499" t="str">
        <f>'1. паспорт местоположение'!A15:C15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499"/>
      <c r="C15" s="499"/>
      <c r="D15" s="499"/>
      <c r="E15" s="499"/>
      <c r="F15" s="499"/>
      <c r="G15" s="499"/>
      <c r="H15" s="499"/>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43" t="s">
        <v>3</v>
      </c>
      <c r="B16" s="443"/>
      <c r="C16" s="443"/>
      <c r="D16" s="443"/>
      <c r="E16" s="443"/>
      <c r="F16" s="443"/>
      <c r="G16" s="443"/>
      <c r="H16" s="443"/>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331"/>
      <c r="B17" s="331"/>
      <c r="C17" s="331"/>
      <c r="D17" s="331"/>
      <c r="E17" s="331"/>
      <c r="F17" s="331"/>
      <c r="G17" s="331"/>
      <c r="H17" s="331"/>
      <c r="I17" s="331"/>
      <c r="J17" s="331"/>
      <c r="K17" s="331"/>
      <c r="L17" s="331"/>
      <c r="M17" s="331"/>
      <c r="N17" s="331"/>
      <c r="O17" s="331"/>
      <c r="P17" s="331"/>
      <c r="Q17" s="331"/>
      <c r="R17" s="331"/>
      <c r="S17" s="331"/>
      <c r="T17" s="331"/>
      <c r="U17" s="331"/>
      <c r="V17" s="331"/>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54" t="s">
        <v>424</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459</v>
      </c>
      <c r="B25" s="129">
        <f>'6.2. Паспорт фин осв ввод'!C52*1000000</f>
        <v>8008680.6399999997</v>
      </c>
    </row>
    <row r="26" spans="1:44" x14ac:dyDescent="0.2">
      <c r="A26" s="130" t="s">
        <v>291</v>
      </c>
      <c r="B26" s="335">
        <v>0</v>
      </c>
    </row>
    <row r="27" spans="1:44" x14ac:dyDescent="0.2">
      <c r="A27" s="130" t="s">
        <v>289</v>
      </c>
      <c r="B27" s="335">
        <f>$B$126</f>
        <v>30</v>
      </c>
      <c r="D27" s="123" t="s">
        <v>292</v>
      </c>
    </row>
    <row r="28" spans="1:44" ht="16.149999999999999" customHeight="1" thickBot="1" x14ac:dyDescent="0.25">
      <c r="A28" s="131" t="s">
        <v>287</v>
      </c>
      <c r="B28" s="132">
        <v>1</v>
      </c>
      <c r="D28" s="500" t="s">
        <v>290</v>
      </c>
      <c r="E28" s="501"/>
      <c r="F28" s="502"/>
      <c r="G28" s="503">
        <f>IF(SUM(B89:L89)=0,"не окупается",SUM(B89:L89))</f>
        <v>6.03090781097894</v>
      </c>
      <c r="H28" s="504"/>
    </row>
    <row r="29" spans="1:44" ht="15.6" customHeight="1" x14ac:dyDescent="0.2">
      <c r="A29" s="128" t="s">
        <v>285</v>
      </c>
      <c r="B29" s="129">
        <f>$B$129*$B$130</f>
        <v>96104.167699999991</v>
      </c>
      <c r="D29" s="500" t="s">
        <v>288</v>
      </c>
      <c r="E29" s="501"/>
      <c r="F29" s="502"/>
      <c r="G29" s="503">
        <f>IF(SUM(B90:L90)=0,"не окупается",SUM(B90:L90))</f>
        <v>9.0672260914877256</v>
      </c>
      <c r="H29" s="504"/>
    </row>
    <row r="30" spans="1:44" ht="27.6" customHeight="1" x14ac:dyDescent="0.2">
      <c r="A30" s="130" t="s">
        <v>460</v>
      </c>
      <c r="B30" s="335">
        <v>6</v>
      </c>
      <c r="D30" s="500" t="s">
        <v>286</v>
      </c>
      <c r="E30" s="501"/>
      <c r="F30" s="502"/>
      <c r="G30" s="506">
        <f>L87</f>
        <v>1393016.0066161323</v>
      </c>
      <c r="H30" s="507"/>
    </row>
    <row r="31" spans="1:44" x14ac:dyDescent="0.2">
      <c r="A31" s="130" t="s">
        <v>284</v>
      </c>
      <c r="B31" s="335">
        <v>6</v>
      </c>
      <c r="D31" s="508"/>
      <c r="E31" s="509"/>
      <c r="F31" s="510"/>
      <c r="G31" s="508"/>
      <c r="H31" s="510"/>
    </row>
    <row r="32" spans="1:44" x14ac:dyDescent="0.2">
      <c r="A32" s="130" t="s">
        <v>262</v>
      </c>
      <c r="B32" s="335"/>
    </row>
    <row r="33" spans="1:45" x14ac:dyDescent="0.2">
      <c r="A33" s="130" t="s">
        <v>283</v>
      </c>
      <c r="B33" s="335"/>
    </row>
    <row r="34" spans="1:45" x14ac:dyDescent="0.2">
      <c r="A34" s="130" t="s">
        <v>282</v>
      </c>
      <c r="B34" s="335"/>
    </row>
    <row r="35" spans="1:45" x14ac:dyDescent="0.2">
      <c r="A35" s="336"/>
      <c r="B35" s="335"/>
    </row>
    <row r="36" spans="1:45" ht="16.5" thickBot="1" x14ac:dyDescent="0.25">
      <c r="A36" s="131" t="s">
        <v>254</v>
      </c>
      <c r="B36" s="133">
        <v>0.2</v>
      </c>
    </row>
    <row r="37" spans="1:45" x14ac:dyDescent="0.2">
      <c r="A37" s="128" t="s">
        <v>461</v>
      </c>
      <c r="B37" s="129">
        <v>0</v>
      </c>
    </row>
    <row r="38" spans="1:45" x14ac:dyDescent="0.2">
      <c r="A38" s="130" t="s">
        <v>281</v>
      </c>
      <c r="B38" s="335"/>
    </row>
    <row r="39" spans="1:45" ht="16.5" thickBot="1" x14ac:dyDescent="0.25">
      <c r="A39" s="337" t="s">
        <v>280</v>
      </c>
      <c r="B39" s="338"/>
    </row>
    <row r="40" spans="1:45" x14ac:dyDescent="0.2">
      <c r="A40" s="134" t="s">
        <v>462</v>
      </c>
      <c r="B40" s="135">
        <v>1</v>
      </c>
    </row>
    <row r="41" spans="1:45" x14ac:dyDescent="0.2">
      <c r="A41" s="136" t="s">
        <v>279</v>
      </c>
      <c r="B41" s="137"/>
    </row>
    <row r="42" spans="1:45" x14ac:dyDescent="0.2">
      <c r="A42" s="136" t="s">
        <v>278</v>
      </c>
      <c r="B42" s="138"/>
    </row>
    <row r="43" spans="1:45" x14ac:dyDescent="0.2">
      <c r="A43" s="136" t="s">
        <v>277</v>
      </c>
      <c r="B43" s="138">
        <v>0</v>
      </c>
    </row>
    <row r="44" spans="1:45" x14ac:dyDescent="0.2">
      <c r="A44" s="136" t="s">
        <v>276</v>
      </c>
      <c r="B44" s="138">
        <f>B132</f>
        <v>0.1371</v>
      </c>
    </row>
    <row r="45" spans="1:45" x14ac:dyDescent="0.2">
      <c r="A45" s="136" t="s">
        <v>275</v>
      </c>
      <c r="B45" s="138">
        <f>1-B43</f>
        <v>1</v>
      </c>
    </row>
    <row r="46" spans="1:45" ht="16.5" thickBot="1" x14ac:dyDescent="0.25">
      <c r="A46" s="339" t="s">
        <v>274</v>
      </c>
      <c r="B46" s="340">
        <f>B45*B44+B43*B42*(1-B36)</f>
        <v>0.1371</v>
      </c>
      <c r="C46" s="139"/>
    </row>
    <row r="47" spans="1:45" s="142" customFormat="1" x14ac:dyDescent="0.2">
      <c r="A47" s="140" t="s">
        <v>273</v>
      </c>
      <c r="B47" s="141">
        <f>B58</f>
        <v>1</v>
      </c>
      <c r="C47" s="141">
        <f t="shared" ref="C47:AO47" si="0">C58</f>
        <v>2</v>
      </c>
      <c r="D47" s="141">
        <f t="shared" si="0"/>
        <v>3</v>
      </c>
      <c r="E47" s="141">
        <f t="shared" si="0"/>
        <v>4</v>
      </c>
      <c r="F47" s="141">
        <f t="shared" si="0"/>
        <v>5</v>
      </c>
      <c r="G47" s="141">
        <f t="shared" si="0"/>
        <v>6</v>
      </c>
      <c r="H47" s="141">
        <f t="shared" si="0"/>
        <v>7</v>
      </c>
      <c r="I47" s="141">
        <f t="shared" si="0"/>
        <v>8</v>
      </c>
      <c r="J47" s="141">
        <f t="shared" si="0"/>
        <v>9</v>
      </c>
      <c r="K47" s="141">
        <f t="shared" si="0"/>
        <v>10</v>
      </c>
      <c r="L47" s="141">
        <f t="shared" si="0"/>
        <v>11</v>
      </c>
      <c r="M47" s="141">
        <f t="shared" si="0"/>
        <v>12</v>
      </c>
      <c r="N47" s="141">
        <f t="shared" si="0"/>
        <v>13</v>
      </c>
      <c r="O47" s="141">
        <f t="shared" si="0"/>
        <v>14</v>
      </c>
      <c r="P47" s="141">
        <f t="shared" si="0"/>
        <v>15</v>
      </c>
      <c r="Q47" s="141">
        <f t="shared" si="0"/>
        <v>16</v>
      </c>
      <c r="R47" s="141">
        <f t="shared" si="0"/>
        <v>17</v>
      </c>
      <c r="S47" s="141">
        <f t="shared" si="0"/>
        <v>18</v>
      </c>
      <c r="T47" s="141">
        <f t="shared" si="0"/>
        <v>19</v>
      </c>
      <c r="U47" s="141">
        <f t="shared" si="0"/>
        <v>20</v>
      </c>
      <c r="V47" s="141">
        <f t="shared" si="0"/>
        <v>21</v>
      </c>
      <c r="W47" s="141">
        <f t="shared" si="0"/>
        <v>22</v>
      </c>
      <c r="X47" s="141">
        <f t="shared" si="0"/>
        <v>23</v>
      </c>
      <c r="Y47" s="141">
        <f t="shared" si="0"/>
        <v>24</v>
      </c>
      <c r="Z47" s="141">
        <f t="shared" si="0"/>
        <v>25</v>
      </c>
      <c r="AA47" s="141">
        <f t="shared" si="0"/>
        <v>26</v>
      </c>
      <c r="AB47" s="141">
        <f t="shared" si="0"/>
        <v>27</v>
      </c>
      <c r="AC47" s="141">
        <f t="shared" si="0"/>
        <v>28</v>
      </c>
      <c r="AD47" s="141">
        <f t="shared" si="0"/>
        <v>29</v>
      </c>
      <c r="AE47" s="141">
        <f t="shared" si="0"/>
        <v>30</v>
      </c>
      <c r="AF47" s="141">
        <f t="shared" si="0"/>
        <v>31</v>
      </c>
      <c r="AG47" s="141">
        <f t="shared" si="0"/>
        <v>32</v>
      </c>
      <c r="AH47" s="141">
        <f t="shared" si="0"/>
        <v>33</v>
      </c>
      <c r="AI47" s="141">
        <f t="shared" si="0"/>
        <v>34</v>
      </c>
      <c r="AJ47" s="141">
        <f t="shared" si="0"/>
        <v>35</v>
      </c>
      <c r="AK47" s="141">
        <f t="shared" si="0"/>
        <v>36</v>
      </c>
      <c r="AL47" s="141">
        <f t="shared" si="0"/>
        <v>37</v>
      </c>
      <c r="AM47" s="141">
        <f t="shared" si="0"/>
        <v>38</v>
      </c>
      <c r="AN47" s="141">
        <f t="shared" si="0"/>
        <v>39</v>
      </c>
      <c r="AO47" s="141">
        <f t="shared" si="0"/>
        <v>40</v>
      </c>
      <c r="AP47" s="141">
        <f>AP58</f>
        <v>41</v>
      </c>
      <c r="AS47" s="108"/>
    </row>
    <row r="48" spans="1:45" s="142" customFormat="1" x14ac:dyDescent="0.2">
      <c r="A48" s="143" t="s">
        <v>272</v>
      </c>
      <c r="B48" s="341">
        <f>B139</f>
        <v>9.1135032622053413E-2</v>
      </c>
      <c r="C48" s="341">
        <f t="shared" ref="C48:AP48" si="1">C139</f>
        <v>7.8163170639641913E-2</v>
      </c>
      <c r="D48" s="341">
        <f t="shared" si="1"/>
        <v>5.2628968689616612E-2</v>
      </c>
      <c r="E48" s="341">
        <f t="shared" si="1"/>
        <v>4.4208979893394937E-2</v>
      </c>
      <c r="F48" s="341">
        <f t="shared" si="1"/>
        <v>4.4208979893394937E-2</v>
      </c>
      <c r="G48" s="341">
        <f t="shared" si="1"/>
        <v>4.4208979893394937E-2</v>
      </c>
      <c r="H48" s="341">
        <f t="shared" si="1"/>
        <v>4.4208979893394937E-2</v>
      </c>
      <c r="I48" s="341">
        <f t="shared" si="1"/>
        <v>4.4208979893394937E-2</v>
      </c>
      <c r="J48" s="341">
        <f t="shared" si="1"/>
        <v>4.4208979893394937E-2</v>
      </c>
      <c r="K48" s="341">
        <f t="shared" si="1"/>
        <v>4.4208979893394937E-2</v>
      </c>
      <c r="L48" s="341">
        <f t="shared" si="1"/>
        <v>4.4208979893394937E-2</v>
      </c>
      <c r="M48" s="341">
        <f t="shared" si="1"/>
        <v>4.4208979893394937E-2</v>
      </c>
      <c r="N48" s="341">
        <f t="shared" si="1"/>
        <v>4.4208979893394937E-2</v>
      </c>
      <c r="O48" s="341">
        <f t="shared" si="1"/>
        <v>4.4208979893394937E-2</v>
      </c>
      <c r="P48" s="341">
        <f t="shared" si="1"/>
        <v>4.4208979893394937E-2</v>
      </c>
      <c r="Q48" s="341">
        <f t="shared" si="1"/>
        <v>4.4208979893394937E-2</v>
      </c>
      <c r="R48" s="341">
        <f t="shared" si="1"/>
        <v>4.4208979893394937E-2</v>
      </c>
      <c r="S48" s="341">
        <f t="shared" si="1"/>
        <v>4.4208979893394937E-2</v>
      </c>
      <c r="T48" s="341">
        <f t="shared" si="1"/>
        <v>4.4208979893394937E-2</v>
      </c>
      <c r="U48" s="341">
        <f t="shared" si="1"/>
        <v>4.4208979893394937E-2</v>
      </c>
      <c r="V48" s="341">
        <f t="shared" si="1"/>
        <v>4.4208979893394937E-2</v>
      </c>
      <c r="W48" s="341">
        <f t="shared" si="1"/>
        <v>4.4208979893394937E-2</v>
      </c>
      <c r="X48" s="341">
        <f t="shared" si="1"/>
        <v>4.4208979893394937E-2</v>
      </c>
      <c r="Y48" s="341">
        <f t="shared" si="1"/>
        <v>4.4208979893394937E-2</v>
      </c>
      <c r="Z48" s="341">
        <f t="shared" si="1"/>
        <v>4.4208979893394937E-2</v>
      </c>
      <c r="AA48" s="341">
        <f t="shared" si="1"/>
        <v>4.4208979893394937E-2</v>
      </c>
      <c r="AB48" s="341">
        <f t="shared" si="1"/>
        <v>4.4208979893394937E-2</v>
      </c>
      <c r="AC48" s="341">
        <f t="shared" si="1"/>
        <v>4.4208979893394937E-2</v>
      </c>
      <c r="AD48" s="341">
        <f t="shared" si="1"/>
        <v>4.4208979893394937E-2</v>
      </c>
      <c r="AE48" s="341">
        <f t="shared" si="1"/>
        <v>4.4208979893394937E-2</v>
      </c>
      <c r="AF48" s="341">
        <f t="shared" si="1"/>
        <v>4.4208979893394937E-2</v>
      </c>
      <c r="AG48" s="341">
        <f t="shared" si="1"/>
        <v>4.4208979893394937E-2</v>
      </c>
      <c r="AH48" s="341">
        <f t="shared" si="1"/>
        <v>4.4208979893394937E-2</v>
      </c>
      <c r="AI48" s="341">
        <f t="shared" si="1"/>
        <v>4.4208979893394937E-2</v>
      </c>
      <c r="AJ48" s="341">
        <f t="shared" si="1"/>
        <v>4.4208979893394937E-2</v>
      </c>
      <c r="AK48" s="341">
        <f t="shared" si="1"/>
        <v>4.4208979893394937E-2</v>
      </c>
      <c r="AL48" s="341">
        <f t="shared" si="1"/>
        <v>4.4208979893394937E-2</v>
      </c>
      <c r="AM48" s="341">
        <f t="shared" si="1"/>
        <v>4.4208979893394937E-2</v>
      </c>
      <c r="AN48" s="341">
        <f t="shared" si="1"/>
        <v>4.4208979893394937E-2</v>
      </c>
      <c r="AO48" s="341">
        <f t="shared" si="1"/>
        <v>4.4208979893394937E-2</v>
      </c>
      <c r="AP48" s="341">
        <f t="shared" si="1"/>
        <v>4.4208979893394937E-2</v>
      </c>
      <c r="AS48" s="108"/>
    </row>
    <row r="49" spans="1:45" s="142" customFormat="1" x14ac:dyDescent="0.2">
      <c r="A49" s="143" t="s">
        <v>271</v>
      </c>
      <c r="B49" s="341">
        <f>B140</f>
        <v>9.1135032622053413E-2</v>
      </c>
      <c r="C49" s="341">
        <f t="shared" ref="C49:AP49" si="2">C140</f>
        <v>7.8163170639641913E-2</v>
      </c>
      <c r="D49" s="341">
        <f t="shared" si="2"/>
        <v>0.13490578638953354</v>
      </c>
      <c r="E49" s="341">
        <f t="shared" si="2"/>
        <v>0.18507881348092603</v>
      </c>
      <c r="F49" s="341">
        <f t="shared" si="2"/>
        <v>0.23746993891819246</v>
      </c>
      <c r="G49" s="341">
        <f t="shared" si="2"/>
        <v>0.29217722256650736</v>
      </c>
      <c r="H49" s="341">
        <f t="shared" si="2"/>
        <v>0.34930305941765294</v>
      </c>
      <c r="I49" s="341">
        <f t="shared" si="2"/>
        <v>0.40895437124154421</v>
      </c>
      <c r="J49" s="341">
        <f t="shared" si="2"/>
        <v>0.47124280671047258</v>
      </c>
      <c r="K49" s="341">
        <f t="shared" si="2"/>
        <v>0.53628495037063773</v>
      </c>
      <c r="L49" s="341">
        <f t="shared" si="2"/>
        <v>0.60420254085209835</v>
      </c>
      <c r="M49" s="341">
        <f t="shared" si="2"/>
        <v>0.67512269872556185</v>
      </c>
      <c r="N49" s="341">
        <f t="shared" si="2"/>
        <v>0.74917816443248952</v>
      </c>
      <c r="O49" s="341">
        <f t="shared" si="2"/>
        <v>0.82650754673385074</v>
      </c>
      <c r="P49" s="341">
        <f t="shared" si="2"/>
        <v>0.90725558214254165</v>
      </c>
      <c r="Q49" s="341">
        <f t="shared" si="2"/>
        <v>0.99157340582504649</v>
      </c>
      <c r="R49" s="341">
        <f t="shared" si="2"/>
        <v>1.079618834479386</v>
      </c>
      <c r="S49" s="341">
        <f t="shared" si="2"/>
        <v>1.1715566617188107</v>
      </c>
      <c r="T49" s="341">
        <f t="shared" si="2"/>
        <v>1.2675589665141054</v>
      </c>
      <c r="U49" s="341">
        <f t="shared" si="2"/>
        <v>1.3678054352718148</v>
      </c>
      <c r="V49" s="341">
        <f t="shared" si="2"/>
        <v>1.4724836981512177</v>
      </c>
      <c r="W49" s="341">
        <f t="shared" si="2"/>
        <v>1.5817896802495315</v>
      </c>
      <c r="X49" s="341">
        <f t="shared" si="2"/>
        <v>1.6959279683126574</v>
      </c>
      <c r="Y49" s="341">
        <f t="shared" si="2"/>
        <v>1.8151121936578325</v>
      </c>
      <c r="Z49" s="341">
        <f t="shared" si="2"/>
        <v>1.9395654320249025</v>
      </c>
      <c r="AA49" s="341">
        <f t="shared" si="2"/>
        <v>2.0695206211046102</v>
      </c>
      <c r="AB49" s="341">
        <f t="shared" si="2"/>
        <v>2.2052209965253851</v>
      </c>
      <c r="AC49" s="341">
        <f t="shared" si="2"/>
        <v>2.3469205471146628</v>
      </c>
      <c r="AD49" s="341">
        <f t="shared" si="2"/>
        <v>2.4948844902868452</v>
      </c>
      <c r="AE49" s="341">
        <f t="shared" si="2"/>
        <v>2.6493897684476742</v>
      </c>
      <c r="AF49" s="341">
        <f t="shared" si="2"/>
        <v>2.8107255673441385</v>
      </c>
      <c r="AG49" s="341">
        <f t="shared" si="2"/>
        <v>2.9791938573301016</v>
      </c>
      <c r="AH49" s="341">
        <f t="shared" si="2"/>
        <v>3.1551099585607281</v>
      </c>
      <c r="AI49" s="341">
        <f t="shared" si="2"/>
        <v>3.3388031311735844</v>
      </c>
      <c r="AJ49" s="341">
        <f t="shared" si="2"/>
        <v>3.5306171915610358</v>
      </c>
      <c r="AK49" s="341">
        <f t="shared" si="2"/>
        <v>3.7309111558874273</v>
      </c>
      <c r="AL49" s="341">
        <f t="shared" si="2"/>
        <v>3.9400599120554922</v>
      </c>
      <c r="AM49" s="341">
        <f t="shared" si="2"/>
        <v>4.1584549213797199</v>
      </c>
      <c r="AN49" s="341">
        <f t="shared" si="2"/>
        <v>4.3865049512799796</v>
      </c>
      <c r="AO49" s="341">
        <f t="shared" si="2"/>
        <v>4.6246368403667883</v>
      </c>
      <c r="AP49" s="341">
        <f t="shared" si="2"/>
        <v>4.8732962973502119</v>
      </c>
      <c r="AS49" s="108"/>
    </row>
    <row r="50" spans="1:45" s="142" customFormat="1" ht="16.5" thickBot="1" x14ac:dyDescent="0.25">
      <c r="A50" s="144" t="s">
        <v>463</v>
      </c>
      <c r="B50" s="145">
        <f>IF($B$127="да",($B$129-0.05),0)</f>
        <v>0</v>
      </c>
      <c r="C50" s="145">
        <f>(D108+D109+D110)*(1+C49)</f>
        <v>690739.5148173921</v>
      </c>
      <c r="D50" s="145">
        <f t="shared" ref="D50:AS50" si="3">(E108+E109+E110)*(1+D49)</f>
        <v>1445500.1139100855</v>
      </c>
      <c r="E50" s="145">
        <f t="shared" si="3"/>
        <v>2316202.7791717891</v>
      </c>
      <c r="F50" s="145">
        <f t="shared" si="3"/>
        <v>2515344.0370686632</v>
      </c>
      <c r="G50" s="145">
        <f t="shared" si="3"/>
        <v>2626544.8310284023</v>
      </c>
      <c r="H50" s="145">
        <f t="shared" si="3"/>
        <v>2742661.6986524374</v>
      </c>
      <c r="I50" s="145">
        <f t="shared" si="3"/>
        <v>2863911.9745425475</v>
      </c>
      <c r="J50" s="145">
        <f t="shared" si="3"/>
        <v>2990522.6014415519</v>
      </c>
      <c r="K50" s="145">
        <f t="shared" si="3"/>
        <v>3122730.5549994246</v>
      </c>
      <c r="L50" s="145">
        <f t="shared" si="3"/>
        <v>3260783.2873178837</v>
      </c>
      <c r="M50" s="145">
        <f t="shared" si="3"/>
        <v>3404939.1901036385</v>
      </c>
      <c r="N50" s="145">
        <f t="shared" si="3"/>
        <v>3555468.0782971624</v>
      </c>
      <c r="O50" s="145">
        <f t="shared" si="3"/>
        <v>3712651.6950822086</v>
      </c>
      <c r="P50" s="145">
        <f t="shared" si="3"/>
        <v>3876784.2392212767</v>
      </c>
      <c r="Q50" s="145">
        <f t="shared" si="3"/>
        <v>4048172.9157040403</v>
      </c>
      <c r="R50" s="145">
        <f t="shared" si="3"/>
        <v>4227138.5107393861</v>
      </c>
      <c r="S50" s="145">
        <f t="shared" si="3"/>
        <v>4414015.9921672596</v>
      </c>
      <c r="T50" s="145">
        <f t="shared" si="3"/>
        <v>4609155.1364141051</v>
      </c>
      <c r="U50" s="145">
        <f t="shared" si="3"/>
        <v>4812921.1831653742</v>
      </c>
      <c r="V50" s="145">
        <f t="shared" si="3"/>
        <v>5025695.5189804267</v>
      </c>
      <c r="W50" s="145">
        <f t="shared" si="3"/>
        <v>5247876.3911293577</v>
      </c>
      <c r="X50" s="145">
        <f t="shared" si="3"/>
        <v>5479879.6529878164</v>
      </c>
      <c r="Y50" s="145">
        <f t="shared" si="3"/>
        <v>5722139.5423849784</v>
      </c>
      <c r="Z50" s="145">
        <f t="shared" si="3"/>
        <v>5975109.494361476</v>
      </c>
      <c r="AA50" s="145">
        <f t="shared" si="3"/>
        <v>6239262.989858536</v>
      </c>
      <c r="AB50" s="145">
        <f t="shared" si="3"/>
        <v>6515094.4419267951</v>
      </c>
      <c r="AC50" s="145">
        <f t="shared" si="3"/>
        <v>6803120.1211135052</v>
      </c>
      <c r="AD50" s="145">
        <f t="shared" si="3"/>
        <v>7103879.1217601625</v>
      </c>
      <c r="AE50" s="145">
        <f t="shared" si="3"/>
        <v>7417934.371019166</v>
      </c>
      <c r="AF50" s="145">
        <f t="shared" si="3"/>
        <v>7745873.6824780749</v>
      </c>
      <c r="AG50" s="145">
        <f t="shared" si="3"/>
        <v>8088310.8563635256</v>
      </c>
      <c r="AH50" s="145">
        <f t="shared" si="3"/>
        <v>8445886.8283840269</v>
      </c>
      <c r="AI50" s="145">
        <f t="shared" si="3"/>
        <v>8819270.8693619464</v>
      </c>
      <c r="AJ50" s="145">
        <f t="shared" si="3"/>
        <v>9209161.8378999699</v>
      </c>
      <c r="AK50" s="145">
        <f t="shared" si="3"/>
        <v>9616289.4884267114</v>
      </c>
      <c r="AL50" s="145">
        <f t="shared" si="3"/>
        <v>10041415.837069632</v>
      </c>
      <c r="AM50" s="145">
        <f t="shared" si="3"/>
        <v>10485336.587911861</v>
      </c>
      <c r="AN50" s="145">
        <f t="shared" si="3"/>
        <v>10948882.622302333</v>
      </c>
      <c r="AO50" s="145">
        <f t="shared" si="3"/>
        <v>11432921.554006839</v>
      </c>
      <c r="AP50" s="145">
        <f t="shared" si="3"/>
        <v>0</v>
      </c>
      <c r="AQ50" s="145">
        <f t="shared" si="3"/>
        <v>0</v>
      </c>
      <c r="AR50" s="145">
        <f t="shared" si="3"/>
        <v>0</v>
      </c>
      <c r="AS50" s="108">
        <f t="shared" si="3"/>
        <v>0</v>
      </c>
    </row>
    <row r="51" spans="1:45" ht="16.5" thickBot="1" x14ac:dyDescent="0.25"/>
    <row r="52" spans="1:45" x14ac:dyDescent="0.2">
      <c r="A52" s="146" t="s">
        <v>270</v>
      </c>
      <c r="B52" s="147">
        <f>B58</f>
        <v>1</v>
      </c>
      <c r="C52" s="147">
        <f t="shared" ref="C52:AO52" si="4">C58</f>
        <v>2</v>
      </c>
      <c r="D52" s="147">
        <f t="shared" si="4"/>
        <v>3</v>
      </c>
      <c r="E52" s="147">
        <f t="shared" si="4"/>
        <v>4</v>
      </c>
      <c r="F52" s="147">
        <f t="shared" si="4"/>
        <v>5</v>
      </c>
      <c r="G52" s="147">
        <f t="shared" si="4"/>
        <v>6</v>
      </c>
      <c r="H52" s="147">
        <f t="shared" si="4"/>
        <v>7</v>
      </c>
      <c r="I52" s="147">
        <f t="shared" si="4"/>
        <v>8</v>
      </c>
      <c r="J52" s="147">
        <f t="shared" si="4"/>
        <v>9</v>
      </c>
      <c r="K52" s="147">
        <f t="shared" si="4"/>
        <v>10</v>
      </c>
      <c r="L52" s="147">
        <f t="shared" si="4"/>
        <v>11</v>
      </c>
      <c r="M52" s="147">
        <f t="shared" si="4"/>
        <v>12</v>
      </c>
      <c r="N52" s="147">
        <f t="shared" si="4"/>
        <v>13</v>
      </c>
      <c r="O52" s="147">
        <f t="shared" si="4"/>
        <v>14</v>
      </c>
      <c r="P52" s="147">
        <f t="shared" si="4"/>
        <v>15</v>
      </c>
      <c r="Q52" s="147">
        <f t="shared" si="4"/>
        <v>16</v>
      </c>
      <c r="R52" s="147">
        <f t="shared" si="4"/>
        <v>17</v>
      </c>
      <c r="S52" s="147">
        <f t="shared" si="4"/>
        <v>18</v>
      </c>
      <c r="T52" s="147">
        <f t="shared" si="4"/>
        <v>19</v>
      </c>
      <c r="U52" s="147">
        <f t="shared" si="4"/>
        <v>20</v>
      </c>
      <c r="V52" s="147">
        <f t="shared" si="4"/>
        <v>21</v>
      </c>
      <c r="W52" s="147">
        <f t="shared" si="4"/>
        <v>22</v>
      </c>
      <c r="X52" s="147">
        <f t="shared" si="4"/>
        <v>23</v>
      </c>
      <c r="Y52" s="147">
        <f t="shared" si="4"/>
        <v>24</v>
      </c>
      <c r="Z52" s="147">
        <f t="shared" si="4"/>
        <v>25</v>
      </c>
      <c r="AA52" s="147">
        <f t="shared" si="4"/>
        <v>26</v>
      </c>
      <c r="AB52" s="147">
        <f t="shared" si="4"/>
        <v>27</v>
      </c>
      <c r="AC52" s="147">
        <f t="shared" si="4"/>
        <v>28</v>
      </c>
      <c r="AD52" s="147">
        <f t="shared" si="4"/>
        <v>29</v>
      </c>
      <c r="AE52" s="147">
        <f t="shared" si="4"/>
        <v>30</v>
      </c>
      <c r="AF52" s="147">
        <f t="shared" si="4"/>
        <v>31</v>
      </c>
      <c r="AG52" s="147">
        <f t="shared" si="4"/>
        <v>32</v>
      </c>
      <c r="AH52" s="147">
        <f t="shared" si="4"/>
        <v>33</v>
      </c>
      <c r="AI52" s="147">
        <f t="shared" si="4"/>
        <v>34</v>
      </c>
      <c r="AJ52" s="147">
        <f t="shared" si="4"/>
        <v>35</v>
      </c>
      <c r="AK52" s="147">
        <f t="shared" si="4"/>
        <v>36</v>
      </c>
      <c r="AL52" s="147">
        <f t="shared" si="4"/>
        <v>37</v>
      </c>
      <c r="AM52" s="147">
        <f t="shared" si="4"/>
        <v>38</v>
      </c>
      <c r="AN52" s="147">
        <f t="shared" si="4"/>
        <v>39</v>
      </c>
      <c r="AO52" s="147">
        <f t="shared" si="4"/>
        <v>40</v>
      </c>
      <c r="AP52" s="147">
        <f>AP58</f>
        <v>41</v>
      </c>
    </row>
    <row r="53" spans="1:45" x14ac:dyDescent="0.2">
      <c r="A53" s="148" t="s">
        <v>269</v>
      </c>
      <c r="B53" s="342">
        <v>0</v>
      </c>
      <c r="C53" s="342">
        <f t="shared" ref="C53:AP53" si="5">B53+B54-B55</f>
        <v>0</v>
      </c>
      <c r="D53" s="342">
        <f t="shared" si="5"/>
        <v>0</v>
      </c>
      <c r="E53" s="342">
        <f t="shared" si="5"/>
        <v>0</v>
      </c>
      <c r="F53" s="342">
        <f t="shared" si="5"/>
        <v>0</v>
      </c>
      <c r="G53" s="342">
        <f t="shared" si="5"/>
        <v>0</v>
      </c>
      <c r="H53" s="342">
        <f t="shared" si="5"/>
        <v>0</v>
      </c>
      <c r="I53" s="342">
        <f t="shared" si="5"/>
        <v>0</v>
      </c>
      <c r="J53" s="342">
        <f t="shared" si="5"/>
        <v>0</v>
      </c>
      <c r="K53" s="342">
        <f t="shared" si="5"/>
        <v>0</v>
      </c>
      <c r="L53" s="342">
        <f t="shared" si="5"/>
        <v>0</v>
      </c>
      <c r="M53" s="342">
        <f t="shared" si="5"/>
        <v>0</v>
      </c>
      <c r="N53" s="342">
        <f t="shared" si="5"/>
        <v>0</v>
      </c>
      <c r="O53" s="342">
        <f t="shared" si="5"/>
        <v>0</v>
      </c>
      <c r="P53" s="342">
        <f t="shared" si="5"/>
        <v>0</v>
      </c>
      <c r="Q53" s="342">
        <f t="shared" si="5"/>
        <v>0</v>
      </c>
      <c r="R53" s="342">
        <f t="shared" si="5"/>
        <v>0</v>
      </c>
      <c r="S53" s="342">
        <f t="shared" si="5"/>
        <v>0</v>
      </c>
      <c r="T53" s="342">
        <f t="shared" si="5"/>
        <v>0</v>
      </c>
      <c r="U53" s="342">
        <f t="shared" si="5"/>
        <v>0</v>
      </c>
      <c r="V53" s="342">
        <f t="shared" si="5"/>
        <v>0</v>
      </c>
      <c r="W53" s="342">
        <f t="shared" si="5"/>
        <v>0</v>
      </c>
      <c r="X53" s="342">
        <f t="shared" si="5"/>
        <v>0</v>
      </c>
      <c r="Y53" s="342">
        <f t="shared" si="5"/>
        <v>0</v>
      </c>
      <c r="Z53" s="342">
        <f t="shared" si="5"/>
        <v>0</v>
      </c>
      <c r="AA53" s="342">
        <f t="shared" si="5"/>
        <v>0</v>
      </c>
      <c r="AB53" s="342">
        <f t="shared" si="5"/>
        <v>0</v>
      </c>
      <c r="AC53" s="342">
        <f t="shared" si="5"/>
        <v>0</v>
      </c>
      <c r="AD53" s="342">
        <f t="shared" si="5"/>
        <v>0</v>
      </c>
      <c r="AE53" s="342">
        <f t="shared" si="5"/>
        <v>0</v>
      </c>
      <c r="AF53" s="342">
        <f t="shared" si="5"/>
        <v>0</v>
      </c>
      <c r="AG53" s="342">
        <f t="shared" si="5"/>
        <v>0</v>
      </c>
      <c r="AH53" s="342">
        <f t="shared" si="5"/>
        <v>0</v>
      </c>
      <c r="AI53" s="342">
        <f t="shared" si="5"/>
        <v>0</v>
      </c>
      <c r="AJ53" s="342">
        <f t="shared" si="5"/>
        <v>0</v>
      </c>
      <c r="AK53" s="342">
        <f t="shared" si="5"/>
        <v>0</v>
      </c>
      <c r="AL53" s="342">
        <f t="shared" si="5"/>
        <v>0</v>
      </c>
      <c r="AM53" s="342">
        <f t="shared" si="5"/>
        <v>0</v>
      </c>
      <c r="AN53" s="342">
        <f t="shared" si="5"/>
        <v>0</v>
      </c>
      <c r="AO53" s="342">
        <f t="shared" si="5"/>
        <v>0</v>
      </c>
      <c r="AP53" s="342">
        <f t="shared" si="5"/>
        <v>0</v>
      </c>
    </row>
    <row r="54" spans="1:45" x14ac:dyDescent="0.2">
      <c r="A54" s="148" t="s">
        <v>268</v>
      </c>
      <c r="B54" s="342">
        <f>B25*B28*B43*1.18</f>
        <v>0</v>
      </c>
      <c r="C54" s="342">
        <v>0</v>
      </c>
      <c r="D54" s="342">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42">
        <v>0</v>
      </c>
      <c r="AC54" s="342">
        <v>0</v>
      </c>
      <c r="AD54" s="342">
        <v>0</v>
      </c>
      <c r="AE54" s="342">
        <v>0</v>
      </c>
      <c r="AF54" s="342">
        <v>0</v>
      </c>
      <c r="AG54" s="342">
        <v>0</v>
      </c>
      <c r="AH54" s="342">
        <v>0</v>
      </c>
      <c r="AI54" s="342">
        <v>0</v>
      </c>
      <c r="AJ54" s="342">
        <v>0</v>
      </c>
      <c r="AK54" s="342">
        <v>0</v>
      </c>
      <c r="AL54" s="342">
        <v>0</v>
      </c>
      <c r="AM54" s="342">
        <v>0</v>
      </c>
      <c r="AN54" s="342">
        <v>0</v>
      </c>
      <c r="AO54" s="342">
        <v>0</v>
      </c>
      <c r="AP54" s="342">
        <v>0</v>
      </c>
    </row>
    <row r="55" spans="1:45" x14ac:dyDescent="0.2">
      <c r="A55" s="148" t="s">
        <v>267</v>
      </c>
      <c r="B55" s="342">
        <f>$B$54/$B$40</f>
        <v>0</v>
      </c>
      <c r="C55" s="342">
        <f t="shared" ref="C55:AP55" si="6">IF(ROUND(C53,1)=0,0,B55+C54/$B$40)</f>
        <v>0</v>
      </c>
      <c r="D55" s="342">
        <f t="shared" si="6"/>
        <v>0</v>
      </c>
      <c r="E55" s="342">
        <f t="shared" si="6"/>
        <v>0</v>
      </c>
      <c r="F55" s="342">
        <f t="shared" si="6"/>
        <v>0</v>
      </c>
      <c r="G55" s="342">
        <f t="shared" si="6"/>
        <v>0</v>
      </c>
      <c r="H55" s="342">
        <f t="shared" si="6"/>
        <v>0</v>
      </c>
      <c r="I55" s="342">
        <f t="shared" si="6"/>
        <v>0</v>
      </c>
      <c r="J55" s="342">
        <f t="shared" si="6"/>
        <v>0</v>
      </c>
      <c r="K55" s="342">
        <f t="shared" si="6"/>
        <v>0</v>
      </c>
      <c r="L55" s="342">
        <f t="shared" si="6"/>
        <v>0</v>
      </c>
      <c r="M55" s="342">
        <f t="shared" si="6"/>
        <v>0</v>
      </c>
      <c r="N55" s="342">
        <f t="shared" si="6"/>
        <v>0</v>
      </c>
      <c r="O55" s="342">
        <f t="shared" si="6"/>
        <v>0</v>
      </c>
      <c r="P55" s="342">
        <f t="shared" si="6"/>
        <v>0</v>
      </c>
      <c r="Q55" s="342">
        <f t="shared" si="6"/>
        <v>0</v>
      </c>
      <c r="R55" s="342">
        <f t="shared" si="6"/>
        <v>0</v>
      </c>
      <c r="S55" s="342">
        <f t="shared" si="6"/>
        <v>0</v>
      </c>
      <c r="T55" s="342">
        <f t="shared" si="6"/>
        <v>0</v>
      </c>
      <c r="U55" s="342">
        <f t="shared" si="6"/>
        <v>0</v>
      </c>
      <c r="V55" s="342">
        <f t="shared" si="6"/>
        <v>0</v>
      </c>
      <c r="W55" s="342">
        <f t="shared" si="6"/>
        <v>0</v>
      </c>
      <c r="X55" s="342">
        <f t="shared" si="6"/>
        <v>0</v>
      </c>
      <c r="Y55" s="342">
        <f t="shared" si="6"/>
        <v>0</v>
      </c>
      <c r="Z55" s="342">
        <f t="shared" si="6"/>
        <v>0</v>
      </c>
      <c r="AA55" s="342">
        <f t="shared" si="6"/>
        <v>0</v>
      </c>
      <c r="AB55" s="342">
        <f t="shared" si="6"/>
        <v>0</v>
      </c>
      <c r="AC55" s="342">
        <f t="shared" si="6"/>
        <v>0</v>
      </c>
      <c r="AD55" s="342">
        <f t="shared" si="6"/>
        <v>0</v>
      </c>
      <c r="AE55" s="342">
        <f t="shared" si="6"/>
        <v>0</v>
      </c>
      <c r="AF55" s="342">
        <f t="shared" si="6"/>
        <v>0</v>
      </c>
      <c r="AG55" s="342">
        <f t="shared" si="6"/>
        <v>0</v>
      </c>
      <c r="AH55" s="342">
        <f t="shared" si="6"/>
        <v>0</v>
      </c>
      <c r="AI55" s="342">
        <f t="shared" si="6"/>
        <v>0</v>
      </c>
      <c r="AJ55" s="342">
        <f t="shared" si="6"/>
        <v>0</v>
      </c>
      <c r="AK55" s="342">
        <f t="shared" si="6"/>
        <v>0</v>
      </c>
      <c r="AL55" s="342">
        <f t="shared" si="6"/>
        <v>0</v>
      </c>
      <c r="AM55" s="342">
        <f t="shared" si="6"/>
        <v>0</v>
      </c>
      <c r="AN55" s="342">
        <f t="shared" si="6"/>
        <v>0</v>
      </c>
      <c r="AO55" s="342">
        <f t="shared" si="6"/>
        <v>0</v>
      </c>
      <c r="AP55" s="342">
        <f t="shared" si="6"/>
        <v>0</v>
      </c>
    </row>
    <row r="56" spans="1:45" ht="16.5" thickBot="1" x14ac:dyDescent="0.25">
      <c r="A56" s="149" t="s">
        <v>266</v>
      </c>
      <c r="B56" s="150">
        <f t="shared" ref="B56:AP56" si="7">AVERAGE(SUM(B53:B54),(SUM(B53:B54)-B55))*$B$42</f>
        <v>0</v>
      </c>
      <c r="C56" s="150">
        <f t="shared" si="7"/>
        <v>0</v>
      </c>
      <c r="D56" s="150">
        <f t="shared" si="7"/>
        <v>0</v>
      </c>
      <c r="E56" s="150">
        <f t="shared" si="7"/>
        <v>0</v>
      </c>
      <c r="F56" s="150">
        <f t="shared" si="7"/>
        <v>0</v>
      </c>
      <c r="G56" s="150">
        <f t="shared" si="7"/>
        <v>0</v>
      </c>
      <c r="H56" s="150">
        <f t="shared" si="7"/>
        <v>0</v>
      </c>
      <c r="I56" s="150">
        <f t="shared" si="7"/>
        <v>0</v>
      </c>
      <c r="J56" s="150">
        <f t="shared" si="7"/>
        <v>0</v>
      </c>
      <c r="K56" s="150">
        <f t="shared" si="7"/>
        <v>0</v>
      </c>
      <c r="L56" s="150">
        <f t="shared" si="7"/>
        <v>0</v>
      </c>
      <c r="M56" s="150">
        <f t="shared" si="7"/>
        <v>0</v>
      </c>
      <c r="N56" s="150">
        <f t="shared" si="7"/>
        <v>0</v>
      </c>
      <c r="O56" s="150">
        <f t="shared" si="7"/>
        <v>0</v>
      </c>
      <c r="P56" s="150">
        <f t="shared" si="7"/>
        <v>0</v>
      </c>
      <c r="Q56" s="150">
        <f t="shared" si="7"/>
        <v>0</v>
      </c>
      <c r="R56" s="150">
        <f t="shared" si="7"/>
        <v>0</v>
      </c>
      <c r="S56" s="150">
        <f t="shared" si="7"/>
        <v>0</v>
      </c>
      <c r="T56" s="150">
        <f t="shared" si="7"/>
        <v>0</v>
      </c>
      <c r="U56" s="150">
        <f t="shared" si="7"/>
        <v>0</v>
      </c>
      <c r="V56" s="150">
        <f t="shared" si="7"/>
        <v>0</v>
      </c>
      <c r="W56" s="150">
        <f t="shared" si="7"/>
        <v>0</v>
      </c>
      <c r="X56" s="150">
        <f t="shared" si="7"/>
        <v>0</v>
      </c>
      <c r="Y56" s="150">
        <f t="shared" si="7"/>
        <v>0</v>
      </c>
      <c r="Z56" s="150">
        <f t="shared" si="7"/>
        <v>0</v>
      </c>
      <c r="AA56" s="150">
        <f t="shared" si="7"/>
        <v>0</v>
      </c>
      <c r="AB56" s="150">
        <f t="shared" si="7"/>
        <v>0</v>
      </c>
      <c r="AC56" s="150">
        <f t="shared" si="7"/>
        <v>0</v>
      </c>
      <c r="AD56" s="150">
        <f t="shared" si="7"/>
        <v>0</v>
      </c>
      <c r="AE56" s="150">
        <f t="shared" si="7"/>
        <v>0</v>
      </c>
      <c r="AF56" s="150">
        <f t="shared" si="7"/>
        <v>0</v>
      </c>
      <c r="AG56" s="150">
        <f t="shared" si="7"/>
        <v>0</v>
      </c>
      <c r="AH56" s="150">
        <f t="shared" si="7"/>
        <v>0</v>
      </c>
      <c r="AI56" s="150">
        <f t="shared" si="7"/>
        <v>0</v>
      </c>
      <c r="AJ56" s="150">
        <f t="shared" si="7"/>
        <v>0</v>
      </c>
      <c r="AK56" s="150">
        <f t="shared" si="7"/>
        <v>0</v>
      </c>
      <c r="AL56" s="150">
        <f t="shared" si="7"/>
        <v>0</v>
      </c>
      <c r="AM56" s="150">
        <f t="shared" si="7"/>
        <v>0</v>
      </c>
      <c r="AN56" s="150">
        <f t="shared" si="7"/>
        <v>0</v>
      </c>
      <c r="AO56" s="150">
        <f t="shared" si="7"/>
        <v>0</v>
      </c>
      <c r="AP56" s="150">
        <f t="shared" si="7"/>
        <v>0</v>
      </c>
    </row>
    <row r="57" spans="1:45" s="153" customFormat="1" ht="16.5" thickBot="1" x14ac:dyDescent="0.25">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52"/>
      <c r="AN57" s="152"/>
      <c r="AO57" s="152"/>
      <c r="AP57" s="152"/>
      <c r="AQ57" s="108"/>
      <c r="AR57" s="108"/>
      <c r="AS57" s="108"/>
    </row>
    <row r="58" spans="1:45" x14ac:dyDescent="0.2">
      <c r="A58" s="146" t="s">
        <v>464</v>
      </c>
      <c r="B58" s="147">
        <v>1</v>
      </c>
      <c r="C58" s="147">
        <f>B58+1</f>
        <v>2</v>
      </c>
      <c r="D58" s="147">
        <f t="shared" ref="D58:AP58" si="8">C58+1</f>
        <v>3</v>
      </c>
      <c r="E58" s="147">
        <f t="shared" si="8"/>
        <v>4</v>
      </c>
      <c r="F58" s="147">
        <f t="shared" si="8"/>
        <v>5</v>
      </c>
      <c r="G58" s="147">
        <f t="shared" si="8"/>
        <v>6</v>
      </c>
      <c r="H58" s="147">
        <f t="shared" si="8"/>
        <v>7</v>
      </c>
      <c r="I58" s="147">
        <f t="shared" si="8"/>
        <v>8</v>
      </c>
      <c r="J58" s="147">
        <f t="shared" si="8"/>
        <v>9</v>
      </c>
      <c r="K58" s="147">
        <f t="shared" si="8"/>
        <v>10</v>
      </c>
      <c r="L58" s="147">
        <f t="shared" si="8"/>
        <v>11</v>
      </c>
      <c r="M58" s="147">
        <f t="shared" si="8"/>
        <v>12</v>
      </c>
      <c r="N58" s="147">
        <f t="shared" si="8"/>
        <v>13</v>
      </c>
      <c r="O58" s="147">
        <f t="shared" si="8"/>
        <v>14</v>
      </c>
      <c r="P58" s="147">
        <f t="shared" si="8"/>
        <v>15</v>
      </c>
      <c r="Q58" s="147">
        <f t="shared" si="8"/>
        <v>16</v>
      </c>
      <c r="R58" s="147">
        <f t="shared" si="8"/>
        <v>17</v>
      </c>
      <c r="S58" s="147">
        <f t="shared" si="8"/>
        <v>18</v>
      </c>
      <c r="T58" s="147">
        <f t="shared" si="8"/>
        <v>19</v>
      </c>
      <c r="U58" s="147">
        <f t="shared" si="8"/>
        <v>20</v>
      </c>
      <c r="V58" s="147">
        <f t="shared" si="8"/>
        <v>21</v>
      </c>
      <c r="W58" s="147">
        <f t="shared" si="8"/>
        <v>22</v>
      </c>
      <c r="X58" s="147">
        <f t="shared" si="8"/>
        <v>23</v>
      </c>
      <c r="Y58" s="147">
        <f t="shared" si="8"/>
        <v>24</v>
      </c>
      <c r="Z58" s="147">
        <f t="shared" si="8"/>
        <v>25</v>
      </c>
      <c r="AA58" s="147">
        <f t="shared" si="8"/>
        <v>26</v>
      </c>
      <c r="AB58" s="147">
        <f t="shared" si="8"/>
        <v>27</v>
      </c>
      <c r="AC58" s="147">
        <f t="shared" si="8"/>
        <v>28</v>
      </c>
      <c r="AD58" s="147">
        <f t="shared" si="8"/>
        <v>29</v>
      </c>
      <c r="AE58" s="147">
        <f t="shared" si="8"/>
        <v>30</v>
      </c>
      <c r="AF58" s="147">
        <f t="shared" si="8"/>
        <v>31</v>
      </c>
      <c r="AG58" s="147">
        <f t="shared" si="8"/>
        <v>32</v>
      </c>
      <c r="AH58" s="147">
        <f t="shared" si="8"/>
        <v>33</v>
      </c>
      <c r="AI58" s="147">
        <f t="shared" si="8"/>
        <v>34</v>
      </c>
      <c r="AJ58" s="147">
        <f t="shared" si="8"/>
        <v>35</v>
      </c>
      <c r="AK58" s="147">
        <f t="shared" si="8"/>
        <v>36</v>
      </c>
      <c r="AL58" s="147">
        <f t="shared" si="8"/>
        <v>37</v>
      </c>
      <c r="AM58" s="147">
        <f t="shared" si="8"/>
        <v>38</v>
      </c>
      <c r="AN58" s="147">
        <f t="shared" si="8"/>
        <v>39</v>
      </c>
      <c r="AO58" s="147">
        <f t="shared" si="8"/>
        <v>40</v>
      </c>
      <c r="AP58" s="147">
        <f t="shared" si="8"/>
        <v>41</v>
      </c>
    </row>
    <row r="59" spans="1:45" ht="14.25" x14ac:dyDescent="0.2">
      <c r="A59" s="154" t="s">
        <v>265</v>
      </c>
      <c r="B59" s="343">
        <f t="shared" ref="B59:AP59" si="9">B50*$B$28</f>
        <v>0</v>
      </c>
      <c r="C59" s="343">
        <f t="shared" si="9"/>
        <v>690739.5148173921</v>
      </c>
      <c r="D59" s="343">
        <f t="shared" si="9"/>
        <v>1445500.1139100855</v>
      </c>
      <c r="E59" s="343">
        <f t="shared" si="9"/>
        <v>2316202.7791717891</v>
      </c>
      <c r="F59" s="343">
        <f t="shared" si="9"/>
        <v>2515344.0370686632</v>
      </c>
      <c r="G59" s="343">
        <f t="shared" si="9"/>
        <v>2626544.8310284023</v>
      </c>
      <c r="H59" s="343">
        <f t="shared" si="9"/>
        <v>2742661.6986524374</v>
      </c>
      <c r="I59" s="343">
        <f t="shared" si="9"/>
        <v>2863911.9745425475</v>
      </c>
      <c r="J59" s="343">
        <f t="shared" si="9"/>
        <v>2990522.6014415519</v>
      </c>
      <c r="K59" s="343">
        <f t="shared" si="9"/>
        <v>3122730.5549994246</v>
      </c>
      <c r="L59" s="343">
        <f t="shared" si="9"/>
        <v>3260783.2873178837</v>
      </c>
      <c r="M59" s="343">
        <f t="shared" si="9"/>
        <v>3404939.1901036385</v>
      </c>
      <c r="N59" s="343">
        <f t="shared" si="9"/>
        <v>3555468.0782971624</v>
      </c>
      <c r="O59" s="343">
        <f t="shared" si="9"/>
        <v>3712651.6950822086</v>
      </c>
      <c r="P59" s="343">
        <f t="shared" si="9"/>
        <v>3876784.2392212767</v>
      </c>
      <c r="Q59" s="343">
        <f t="shared" si="9"/>
        <v>4048172.9157040403</v>
      </c>
      <c r="R59" s="343">
        <f t="shared" si="9"/>
        <v>4227138.5107393861</v>
      </c>
      <c r="S59" s="343">
        <f t="shared" si="9"/>
        <v>4414015.9921672596</v>
      </c>
      <c r="T59" s="343">
        <f t="shared" si="9"/>
        <v>4609155.1364141051</v>
      </c>
      <c r="U59" s="343">
        <f t="shared" si="9"/>
        <v>4812921.1831653742</v>
      </c>
      <c r="V59" s="343">
        <f t="shared" si="9"/>
        <v>5025695.5189804267</v>
      </c>
      <c r="W59" s="343">
        <f t="shared" si="9"/>
        <v>5247876.3911293577</v>
      </c>
      <c r="X59" s="343">
        <f t="shared" si="9"/>
        <v>5479879.6529878164</v>
      </c>
      <c r="Y59" s="343">
        <f t="shared" si="9"/>
        <v>5722139.5423849784</v>
      </c>
      <c r="Z59" s="343">
        <f t="shared" si="9"/>
        <v>5975109.494361476</v>
      </c>
      <c r="AA59" s="343">
        <f t="shared" si="9"/>
        <v>6239262.989858536</v>
      </c>
      <c r="AB59" s="343">
        <f t="shared" si="9"/>
        <v>6515094.4419267951</v>
      </c>
      <c r="AC59" s="343">
        <f t="shared" si="9"/>
        <v>6803120.1211135052</v>
      </c>
      <c r="AD59" s="343">
        <f t="shared" si="9"/>
        <v>7103879.1217601625</v>
      </c>
      <c r="AE59" s="343">
        <f t="shared" si="9"/>
        <v>7417934.371019166</v>
      </c>
      <c r="AF59" s="343">
        <f t="shared" si="9"/>
        <v>7745873.6824780749</v>
      </c>
      <c r="AG59" s="343">
        <f t="shared" si="9"/>
        <v>8088310.8563635256</v>
      </c>
      <c r="AH59" s="343">
        <f t="shared" si="9"/>
        <v>8445886.8283840269</v>
      </c>
      <c r="AI59" s="343">
        <f t="shared" si="9"/>
        <v>8819270.8693619464</v>
      </c>
      <c r="AJ59" s="343">
        <f t="shared" si="9"/>
        <v>9209161.8378999699</v>
      </c>
      <c r="AK59" s="343">
        <f t="shared" si="9"/>
        <v>9616289.4884267114</v>
      </c>
      <c r="AL59" s="343">
        <f t="shared" si="9"/>
        <v>10041415.837069632</v>
      </c>
      <c r="AM59" s="343">
        <f t="shared" si="9"/>
        <v>10485336.587911861</v>
      </c>
      <c r="AN59" s="343">
        <f t="shared" si="9"/>
        <v>10948882.622302333</v>
      </c>
      <c r="AO59" s="343">
        <f t="shared" si="9"/>
        <v>11432921.554006839</v>
      </c>
      <c r="AP59" s="343">
        <f t="shared" si="9"/>
        <v>0</v>
      </c>
    </row>
    <row r="60" spans="1:45" x14ac:dyDescent="0.2">
      <c r="A60" s="148" t="s">
        <v>264</v>
      </c>
      <c r="B60" s="342">
        <f t="shared" ref="B60:Z60" si="10">SUM(B61:B65)</f>
        <v>0</v>
      </c>
      <c r="C60" s="342">
        <f t="shared" si="10"/>
        <v>0</v>
      </c>
      <c r="D60" s="342">
        <f>SUM(D61:D65)</f>
        <v>0</v>
      </c>
      <c r="E60" s="342">
        <f t="shared" si="10"/>
        <v>0</v>
      </c>
      <c r="F60" s="342">
        <f t="shared" si="10"/>
        <v>0</v>
      </c>
      <c r="G60" s="342">
        <f t="shared" si="10"/>
        <v>0</v>
      </c>
      <c r="H60" s="342">
        <f t="shared" si="10"/>
        <v>-129673.64750039717</v>
      </c>
      <c r="I60" s="342">
        <f t="shared" si="10"/>
        <v>0</v>
      </c>
      <c r="J60" s="342">
        <f t="shared" si="10"/>
        <v>0</v>
      </c>
      <c r="K60" s="342">
        <f t="shared" si="10"/>
        <v>0</v>
      </c>
      <c r="L60" s="342">
        <f t="shared" si="10"/>
        <v>0</v>
      </c>
      <c r="M60" s="342">
        <f t="shared" si="10"/>
        <v>0</v>
      </c>
      <c r="N60" s="342">
        <f t="shared" si="10"/>
        <v>-168103.31165179814</v>
      </c>
      <c r="O60" s="342">
        <f t="shared" si="10"/>
        <v>0</v>
      </c>
      <c r="P60" s="342">
        <f t="shared" si="10"/>
        <v>0</v>
      </c>
      <c r="Q60" s="342">
        <f t="shared" si="10"/>
        <v>0</v>
      </c>
      <c r="R60" s="342">
        <f t="shared" si="10"/>
        <v>0</v>
      </c>
      <c r="S60" s="342">
        <f t="shared" si="10"/>
        <v>0</v>
      </c>
      <c r="T60" s="342">
        <f t="shared" si="10"/>
        <v>-217921.86718751024</v>
      </c>
      <c r="U60" s="342">
        <f t="shared" si="10"/>
        <v>0</v>
      </c>
      <c r="V60" s="342">
        <f t="shared" si="10"/>
        <v>0</v>
      </c>
      <c r="W60" s="342">
        <f t="shared" si="10"/>
        <v>0</v>
      </c>
      <c r="X60" s="342">
        <f t="shared" si="10"/>
        <v>0</v>
      </c>
      <c r="Y60" s="342">
        <f t="shared" si="10"/>
        <v>0</v>
      </c>
      <c r="Z60" s="342">
        <f t="shared" si="10"/>
        <v>-282504.48924444418</v>
      </c>
      <c r="AA60" s="342">
        <f t="shared" ref="AA60:AP60" si="11">SUM(AA61:AA65)</f>
        <v>0</v>
      </c>
      <c r="AB60" s="342">
        <f t="shared" si="11"/>
        <v>0</v>
      </c>
      <c r="AC60" s="342">
        <f t="shared" si="11"/>
        <v>0</v>
      </c>
      <c r="AD60" s="342">
        <f t="shared" si="11"/>
        <v>0</v>
      </c>
      <c r="AE60" s="342">
        <f t="shared" si="11"/>
        <v>0</v>
      </c>
      <c r="AF60" s="342">
        <f t="shared" si="11"/>
        <v>-366226.60898271867</v>
      </c>
      <c r="AG60" s="342">
        <f t="shared" si="11"/>
        <v>0</v>
      </c>
      <c r="AH60" s="342">
        <f t="shared" si="11"/>
        <v>0</v>
      </c>
      <c r="AI60" s="342">
        <f t="shared" si="11"/>
        <v>0</v>
      </c>
      <c r="AJ60" s="342">
        <f t="shared" si="11"/>
        <v>0</v>
      </c>
      <c r="AK60" s="342">
        <f t="shared" si="11"/>
        <v>0</v>
      </c>
      <c r="AL60" s="342">
        <f t="shared" si="11"/>
        <v>-474760.34623622824</v>
      </c>
      <c r="AM60" s="342">
        <f t="shared" si="11"/>
        <v>0</v>
      </c>
      <c r="AN60" s="342">
        <f t="shared" si="11"/>
        <v>0</v>
      </c>
      <c r="AO60" s="342">
        <f t="shared" si="11"/>
        <v>0</v>
      </c>
      <c r="AP60" s="342">
        <f t="shared" si="11"/>
        <v>0</v>
      </c>
    </row>
    <row r="61" spans="1:45" x14ac:dyDescent="0.2">
      <c r="A61" s="155" t="s">
        <v>263</v>
      </c>
      <c r="B61" s="342"/>
      <c r="C61" s="342">
        <f>-IF(C$47&lt;=$B$30,0,$B$29*(1+C$49)*$B$28)</f>
        <v>0</v>
      </c>
      <c r="D61" s="342">
        <f>-IF(D$47&lt;=$B$30,0,$B$29*(1+D$49)*$B$28)</f>
        <v>0</v>
      </c>
      <c r="E61" s="342">
        <f t="shared" ref="E61:AL61" si="12">-IF(E$47&lt;=$B$30,0,$B$29*(1+E$49)*$B$28)</f>
        <v>0</v>
      </c>
      <c r="F61" s="342">
        <f t="shared" si="12"/>
        <v>0</v>
      </c>
      <c r="G61" s="342">
        <f t="shared" si="12"/>
        <v>0</v>
      </c>
      <c r="H61" s="342">
        <f t="shared" si="12"/>
        <v>-129673.64750039717</v>
      </c>
      <c r="I61" s="342"/>
      <c r="J61" s="342"/>
      <c r="K61" s="342"/>
      <c r="L61" s="342"/>
      <c r="M61" s="342"/>
      <c r="N61" s="342">
        <f t="shared" si="12"/>
        <v>-168103.31165179814</v>
      </c>
      <c r="O61" s="342"/>
      <c r="P61" s="342"/>
      <c r="Q61" s="342"/>
      <c r="R61" s="342"/>
      <c r="S61" s="342"/>
      <c r="T61" s="342">
        <f t="shared" si="12"/>
        <v>-217921.86718751024</v>
      </c>
      <c r="U61" s="342"/>
      <c r="V61" s="342"/>
      <c r="W61" s="342"/>
      <c r="X61" s="342"/>
      <c r="Y61" s="342"/>
      <c r="Z61" s="342">
        <f t="shared" si="12"/>
        <v>-282504.48924444418</v>
      </c>
      <c r="AA61" s="342"/>
      <c r="AB61" s="342"/>
      <c r="AC61" s="342"/>
      <c r="AD61" s="342"/>
      <c r="AE61" s="342"/>
      <c r="AF61" s="342">
        <f t="shared" si="12"/>
        <v>-366226.60898271867</v>
      </c>
      <c r="AG61" s="342"/>
      <c r="AH61" s="342"/>
      <c r="AI61" s="342"/>
      <c r="AJ61" s="342"/>
      <c r="AK61" s="342"/>
      <c r="AL61" s="342">
        <f t="shared" si="12"/>
        <v>-474760.34623622824</v>
      </c>
      <c r="AM61" s="342"/>
      <c r="AN61" s="342"/>
      <c r="AO61" s="342"/>
      <c r="AP61" s="342"/>
    </row>
    <row r="62" spans="1:45" x14ac:dyDescent="0.2">
      <c r="A62" s="155" t="str">
        <f>A32</f>
        <v>Прочие расходы при эксплуатации объекта, руб. без НДС</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2"/>
      <c r="AL62" s="342"/>
      <c r="AM62" s="342"/>
      <c r="AN62" s="342"/>
      <c r="AO62" s="342"/>
      <c r="AP62" s="342"/>
    </row>
    <row r="63" spans="1:45" x14ac:dyDescent="0.2">
      <c r="A63" s="155" t="s">
        <v>461</v>
      </c>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2"/>
      <c r="AL63" s="342"/>
      <c r="AM63" s="342"/>
      <c r="AN63" s="342"/>
      <c r="AO63" s="342"/>
      <c r="AP63" s="342"/>
    </row>
    <row r="64" spans="1:45" x14ac:dyDescent="0.2">
      <c r="A64" s="155" t="s">
        <v>461</v>
      </c>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2"/>
      <c r="AL64" s="342"/>
      <c r="AM64" s="342"/>
      <c r="AN64" s="342"/>
      <c r="AO64" s="342"/>
      <c r="AP64" s="342"/>
    </row>
    <row r="65" spans="1:45" ht="31.5" x14ac:dyDescent="0.2">
      <c r="A65" s="155" t="s">
        <v>465</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2"/>
      <c r="AL65" s="342"/>
      <c r="AM65" s="342"/>
      <c r="AN65" s="342"/>
      <c r="AO65" s="342"/>
      <c r="AP65" s="342"/>
    </row>
    <row r="66" spans="1:45" ht="28.5" x14ac:dyDescent="0.2">
      <c r="A66" s="156" t="s">
        <v>261</v>
      </c>
      <c r="B66" s="343">
        <f t="shared" ref="B66:AO66" si="13">B59+B60</f>
        <v>0</v>
      </c>
      <c r="C66" s="343">
        <f t="shared" si="13"/>
        <v>690739.5148173921</v>
      </c>
      <c r="D66" s="343">
        <f t="shared" si="13"/>
        <v>1445500.1139100855</v>
      </c>
      <c r="E66" s="343">
        <f t="shared" si="13"/>
        <v>2316202.7791717891</v>
      </c>
      <c r="F66" s="343">
        <f t="shared" si="13"/>
        <v>2515344.0370686632</v>
      </c>
      <c r="G66" s="343">
        <f t="shared" si="13"/>
        <v>2626544.8310284023</v>
      </c>
      <c r="H66" s="343">
        <f t="shared" si="13"/>
        <v>2612988.0511520403</v>
      </c>
      <c r="I66" s="343">
        <f t="shared" si="13"/>
        <v>2863911.9745425475</v>
      </c>
      <c r="J66" s="343">
        <f t="shared" si="13"/>
        <v>2990522.6014415519</v>
      </c>
      <c r="K66" s="343">
        <f t="shared" si="13"/>
        <v>3122730.5549994246</v>
      </c>
      <c r="L66" s="343">
        <f t="shared" si="13"/>
        <v>3260783.2873178837</v>
      </c>
      <c r="M66" s="343">
        <f t="shared" si="13"/>
        <v>3404939.1901036385</v>
      </c>
      <c r="N66" s="343">
        <f t="shared" si="13"/>
        <v>3387364.7666453645</v>
      </c>
      <c r="O66" s="343">
        <f t="shared" si="13"/>
        <v>3712651.6950822086</v>
      </c>
      <c r="P66" s="343">
        <f t="shared" si="13"/>
        <v>3876784.2392212767</v>
      </c>
      <c r="Q66" s="343">
        <f t="shared" si="13"/>
        <v>4048172.9157040403</v>
      </c>
      <c r="R66" s="343">
        <f t="shared" si="13"/>
        <v>4227138.5107393861</v>
      </c>
      <c r="S66" s="343">
        <f t="shared" si="13"/>
        <v>4414015.9921672596</v>
      </c>
      <c r="T66" s="343">
        <f t="shared" si="13"/>
        <v>4391233.2692265948</v>
      </c>
      <c r="U66" s="343">
        <f t="shared" si="13"/>
        <v>4812921.1831653742</v>
      </c>
      <c r="V66" s="343">
        <f t="shared" si="13"/>
        <v>5025695.5189804267</v>
      </c>
      <c r="W66" s="343">
        <f t="shared" si="13"/>
        <v>5247876.3911293577</v>
      </c>
      <c r="X66" s="343">
        <f t="shared" si="13"/>
        <v>5479879.6529878164</v>
      </c>
      <c r="Y66" s="343">
        <f t="shared" si="13"/>
        <v>5722139.5423849784</v>
      </c>
      <c r="Z66" s="343">
        <f t="shared" si="13"/>
        <v>5692605.0051170317</v>
      </c>
      <c r="AA66" s="343">
        <f t="shared" si="13"/>
        <v>6239262.989858536</v>
      </c>
      <c r="AB66" s="343">
        <f t="shared" si="13"/>
        <v>6515094.4419267951</v>
      </c>
      <c r="AC66" s="343">
        <f t="shared" si="13"/>
        <v>6803120.1211135052</v>
      </c>
      <c r="AD66" s="343">
        <f t="shared" si="13"/>
        <v>7103879.1217601625</v>
      </c>
      <c r="AE66" s="343">
        <f t="shared" si="13"/>
        <v>7417934.371019166</v>
      </c>
      <c r="AF66" s="343">
        <f t="shared" si="13"/>
        <v>7379647.0734953564</v>
      </c>
      <c r="AG66" s="343">
        <f t="shared" si="13"/>
        <v>8088310.8563635256</v>
      </c>
      <c r="AH66" s="343">
        <f t="shared" si="13"/>
        <v>8445886.8283840269</v>
      </c>
      <c r="AI66" s="343">
        <f t="shared" si="13"/>
        <v>8819270.8693619464</v>
      </c>
      <c r="AJ66" s="343">
        <f t="shared" si="13"/>
        <v>9209161.8378999699</v>
      </c>
      <c r="AK66" s="343">
        <f t="shared" si="13"/>
        <v>9616289.4884267114</v>
      </c>
      <c r="AL66" s="343">
        <f t="shared" si="13"/>
        <v>9566655.4908334035</v>
      </c>
      <c r="AM66" s="343">
        <f t="shared" si="13"/>
        <v>10485336.587911861</v>
      </c>
      <c r="AN66" s="343">
        <f t="shared" si="13"/>
        <v>10948882.622302333</v>
      </c>
      <c r="AO66" s="343">
        <f t="shared" si="13"/>
        <v>11432921.554006839</v>
      </c>
      <c r="AP66" s="343">
        <f>AP59+AP60</f>
        <v>0</v>
      </c>
    </row>
    <row r="67" spans="1:45" x14ac:dyDescent="0.2">
      <c r="A67" s="155" t="s">
        <v>256</v>
      </c>
      <c r="B67" s="157"/>
      <c r="C67" s="342">
        <f>-($B$25)*$B$28/$B$27</f>
        <v>-266956.02133333334</v>
      </c>
      <c r="D67" s="342">
        <f>-($B$25)*$B$28/$B$27</f>
        <v>-266956.02133333334</v>
      </c>
      <c r="E67" s="342">
        <f t="shared" ref="E67:AP67" si="14">D67</f>
        <v>-266956.02133333334</v>
      </c>
      <c r="F67" s="342">
        <f t="shared" si="14"/>
        <v>-266956.02133333334</v>
      </c>
      <c r="G67" s="342">
        <f t="shared" si="14"/>
        <v>-266956.02133333334</v>
      </c>
      <c r="H67" s="342">
        <f t="shared" si="14"/>
        <v>-266956.02133333334</v>
      </c>
      <c r="I67" s="342">
        <f t="shared" si="14"/>
        <v>-266956.02133333334</v>
      </c>
      <c r="J67" s="342">
        <f t="shared" si="14"/>
        <v>-266956.02133333334</v>
      </c>
      <c r="K67" s="342">
        <f t="shared" si="14"/>
        <v>-266956.02133333334</v>
      </c>
      <c r="L67" s="342">
        <f t="shared" si="14"/>
        <v>-266956.02133333334</v>
      </c>
      <c r="M67" s="342">
        <f t="shared" si="14"/>
        <v>-266956.02133333334</v>
      </c>
      <c r="N67" s="342">
        <f t="shared" si="14"/>
        <v>-266956.02133333334</v>
      </c>
      <c r="O67" s="342">
        <f t="shared" si="14"/>
        <v>-266956.02133333334</v>
      </c>
      <c r="P67" s="342">
        <f t="shared" si="14"/>
        <v>-266956.02133333334</v>
      </c>
      <c r="Q67" s="342">
        <f t="shared" si="14"/>
        <v>-266956.02133333334</v>
      </c>
      <c r="R67" s="342">
        <f t="shared" si="14"/>
        <v>-266956.02133333334</v>
      </c>
      <c r="S67" s="342">
        <f t="shared" si="14"/>
        <v>-266956.02133333334</v>
      </c>
      <c r="T67" s="342">
        <f t="shared" si="14"/>
        <v>-266956.02133333334</v>
      </c>
      <c r="U67" s="342">
        <f t="shared" si="14"/>
        <v>-266956.02133333334</v>
      </c>
      <c r="V67" s="342">
        <f t="shared" si="14"/>
        <v>-266956.02133333334</v>
      </c>
      <c r="W67" s="342">
        <f t="shared" si="14"/>
        <v>-266956.02133333334</v>
      </c>
      <c r="X67" s="342">
        <f t="shared" si="14"/>
        <v>-266956.02133333334</v>
      </c>
      <c r="Y67" s="342">
        <f t="shared" si="14"/>
        <v>-266956.02133333334</v>
      </c>
      <c r="Z67" s="342">
        <f t="shared" si="14"/>
        <v>-266956.02133333334</v>
      </c>
      <c r="AA67" s="342">
        <f t="shared" si="14"/>
        <v>-266956.02133333334</v>
      </c>
      <c r="AB67" s="342">
        <f t="shared" si="14"/>
        <v>-266956.02133333334</v>
      </c>
      <c r="AC67" s="342">
        <f t="shared" si="14"/>
        <v>-266956.02133333334</v>
      </c>
      <c r="AD67" s="342">
        <f t="shared" si="14"/>
        <v>-266956.02133333334</v>
      </c>
      <c r="AE67" s="342">
        <f t="shared" si="14"/>
        <v>-266956.02133333334</v>
      </c>
      <c r="AF67" s="342">
        <f t="shared" si="14"/>
        <v>-266956.02133333334</v>
      </c>
      <c r="AG67" s="342">
        <f t="shared" si="14"/>
        <v>-266956.02133333334</v>
      </c>
      <c r="AH67" s="342">
        <f t="shared" si="14"/>
        <v>-266956.02133333334</v>
      </c>
      <c r="AI67" s="342">
        <f t="shared" si="14"/>
        <v>-266956.02133333334</v>
      </c>
      <c r="AJ67" s="342">
        <f t="shared" si="14"/>
        <v>-266956.02133333334</v>
      </c>
      <c r="AK67" s="342">
        <f t="shared" si="14"/>
        <v>-266956.02133333334</v>
      </c>
      <c r="AL67" s="342">
        <f t="shared" si="14"/>
        <v>-266956.02133333334</v>
      </c>
      <c r="AM67" s="342">
        <f t="shared" si="14"/>
        <v>-266956.02133333334</v>
      </c>
      <c r="AN67" s="342">
        <f t="shared" si="14"/>
        <v>-266956.02133333334</v>
      </c>
      <c r="AO67" s="342">
        <f t="shared" si="14"/>
        <v>-266956.02133333334</v>
      </c>
      <c r="AP67" s="342">
        <f t="shared" si="14"/>
        <v>-266956.02133333334</v>
      </c>
      <c r="AQ67" s="158">
        <f>SUM(B67:AA67)/1.18</f>
        <v>-5655847.9096045168</v>
      </c>
      <c r="AR67" s="159">
        <f>SUM(B67:AF67)/1.18</f>
        <v>-6787017.49152542</v>
      </c>
      <c r="AS67" s="159">
        <f>SUM(B67:AP67)/1.18</f>
        <v>-9049356.6553672254</v>
      </c>
    </row>
    <row r="68" spans="1:45" ht="28.5" x14ac:dyDescent="0.2">
      <c r="A68" s="156" t="s">
        <v>257</v>
      </c>
      <c r="B68" s="343">
        <f t="shared" ref="B68:J68" si="15">B66+B67</f>
        <v>0</v>
      </c>
      <c r="C68" s="343">
        <f>C66+C67</f>
        <v>423783.49348405877</v>
      </c>
      <c r="D68" s="343">
        <f>D66+D67</f>
        <v>1178544.0925767522</v>
      </c>
      <c r="E68" s="343">
        <f t="shared" si="15"/>
        <v>2049246.7578384557</v>
      </c>
      <c r="F68" s="343">
        <f>F66+C67</f>
        <v>2248388.0157353301</v>
      </c>
      <c r="G68" s="343">
        <f t="shared" si="15"/>
        <v>2359588.8096950687</v>
      </c>
      <c r="H68" s="343">
        <f t="shared" si="15"/>
        <v>2346032.0298187071</v>
      </c>
      <c r="I68" s="343">
        <f t="shared" si="15"/>
        <v>2596955.9532092139</v>
      </c>
      <c r="J68" s="343">
        <f t="shared" si="15"/>
        <v>2723566.5801082188</v>
      </c>
      <c r="K68" s="343">
        <f>K66+K67</f>
        <v>2855774.533666091</v>
      </c>
      <c r="L68" s="343">
        <f>L66+L67</f>
        <v>2993827.2659845501</v>
      </c>
      <c r="M68" s="343">
        <f t="shared" ref="M68:AO68" si="16">M66+M67</f>
        <v>3137983.1687703049</v>
      </c>
      <c r="N68" s="343">
        <f t="shared" si="16"/>
        <v>3120408.7453120314</v>
      </c>
      <c r="O68" s="343">
        <f t="shared" si="16"/>
        <v>3445695.673748875</v>
      </c>
      <c r="P68" s="343">
        <f t="shared" si="16"/>
        <v>3609828.2178879436</v>
      </c>
      <c r="Q68" s="343">
        <f t="shared" si="16"/>
        <v>3781216.8943707068</v>
      </c>
      <c r="R68" s="343">
        <f t="shared" si="16"/>
        <v>3960182.489406053</v>
      </c>
      <c r="S68" s="343">
        <f t="shared" si="16"/>
        <v>4147059.9708339265</v>
      </c>
      <c r="T68" s="343">
        <f t="shared" si="16"/>
        <v>4124277.2478932617</v>
      </c>
      <c r="U68" s="343">
        <f t="shared" si="16"/>
        <v>4545965.1618320411</v>
      </c>
      <c r="V68" s="343">
        <f t="shared" si="16"/>
        <v>4758739.4976470936</v>
      </c>
      <c r="W68" s="343">
        <f t="shared" si="16"/>
        <v>4980920.3697960246</v>
      </c>
      <c r="X68" s="343">
        <f t="shared" si="16"/>
        <v>5212923.6316544833</v>
      </c>
      <c r="Y68" s="343">
        <f t="shared" si="16"/>
        <v>5455183.5210516453</v>
      </c>
      <c r="Z68" s="343">
        <f t="shared" si="16"/>
        <v>5425648.9837836986</v>
      </c>
      <c r="AA68" s="343">
        <f t="shared" si="16"/>
        <v>5972306.9685252029</v>
      </c>
      <c r="AB68" s="343">
        <f t="shared" si="16"/>
        <v>6248138.420593462</v>
      </c>
      <c r="AC68" s="343">
        <f t="shared" si="16"/>
        <v>6536164.0997801721</v>
      </c>
      <c r="AD68" s="343">
        <f t="shared" si="16"/>
        <v>6836923.1004268294</v>
      </c>
      <c r="AE68" s="343">
        <f t="shared" si="16"/>
        <v>7150978.3496858329</v>
      </c>
      <c r="AF68" s="343">
        <f t="shared" si="16"/>
        <v>7112691.0521620233</v>
      </c>
      <c r="AG68" s="343">
        <f t="shared" si="16"/>
        <v>7821354.8350301925</v>
      </c>
      <c r="AH68" s="343">
        <f t="shared" si="16"/>
        <v>8178930.8070506938</v>
      </c>
      <c r="AI68" s="343">
        <f t="shared" si="16"/>
        <v>8552314.8480286133</v>
      </c>
      <c r="AJ68" s="343">
        <f t="shared" si="16"/>
        <v>8942205.8165666368</v>
      </c>
      <c r="AK68" s="343">
        <f t="shared" si="16"/>
        <v>9349333.4670933783</v>
      </c>
      <c r="AL68" s="343">
        <f t="shared" si="16"/>
        <v>9299699.4695000704</v>
      </c>
      <c r="AM68" s="343">
        <f t="shared" si="16"/>
        <v>10218380.566578528</v>
      </c>
      <c r="AN68" s="343">
        <f t="shared" si="16"/>
        <v>10681926.600969</v>
      </c>
      <c r="AO68" s="343">
        <f t="shared" si="16"/>
        <v>11165965.532673506</v>
      </c>
      <c r="AP68" s="343">
        <f>AP66+AP67</f>
        <v>-266956.02133333334</v>
      </c>
      <c r="AQ68" s="108">
        <v>25</v>
      </c>
      <c r="AR68" s="108">
        <v>30</v>
      </c>
      <c r="AS68" s="108">
        <v>40</v>
      </c>
    </row>
    <row r="69" spans="1:45" x14ac:dyDescent="0.2">
      <c r="A69" s="155" t="s">
        <v>255</v>
      </c>
      <c r="B69" s="342">
        <f t="shared" ref="B69:AO69" si="17">-B56</f>
        <v>0</v>
      </c>
      <c r="C69" s="342">
        <f t="shared" si="17"/>
        <v>0</v>
      </c>
      <c r="D69" s="342">
        <f t="shared" si="17"/>
        <v>0</v>
      </c>
      <c r="E69" s="342">
        <f t="shared" si="17"/>
        <v>0</v>
      </c>
      <c r="F69" s="342">
        <f t="shared" si="17"/>
        <v>0</v>
      </c>
      <c r="G69" s="342">
        <f t="shared" si="17"/>
        <v>0</v>
      </c>
      <c r="H69" s="342">
        <f t="shared" si="17"/>
        <v>0</v>
      </c>
      <c r="I69" s="342">
        <f t="shared" si="17"/>
        <v>0</v>
      </c>
      <c r="J69" s="342">
        <f t="shared" si="17"/>
        <v>0</v>
      </c>
      <c r="K69" s="342">
        <f t="shared" si="17"/>
        <v>0</v>
      </c>
      <c r="L69" s="342">
        <f t="shared" si="17"/>
        <v>0</v>
      </c>
      <c r="M69" s="342">
        <f t="shared" si="17"/>
        <v>0</v>
      </c>
      <c r="N69" s="342">
        <f t="shared" si="17"/>
        <v>0</v>
      </c>
      <c r="O69" s="342">
        <f t="shared" si="17"/>
        <v>0</v>
      </c>
      <c r="P69" s="342">
        <f t="shared" si="17"/>
        <v>0</v>
      </c>
      <c r="Q69" s="342">
        <f t="shared" si="17"/>
        <v>0</v>
      </c>
      <c r="R69" s="342">
        <f t="shared" si="17"/>
        <v>0</v>
      </c>
      <c r="S69" s="342">
        <f t="shared" si="17"/>
        <v>0</v>
      </c>
      <c r="T69" s="342">
        <f t="shared" si="17"/>
        <v>0</v>
      </c>
      <c r="U69" s="342">
        <f t="shared" si="17"/>
        <v>0</v>
      </c>
      <c r="V69" s="342">
        <f t="shared" si="17"/>
        <v>0</v>
      </c>
      <c r="W69" s="342">
        <f t="shared" si="17"/>
        <v>0</v>
      </c>
      <c r="X69" s="342">
        <f t="shared" si="17"/>
        <v>0</v>
      </c>
      <c r="Y69" s="342">
        <f t="shared" si="17"/>
        <v>0</v>
      </c>
      <c r="Z69" s="342">
        <f t="shared" si="17"/>
        <v>0</v>
      </c>
      <c r="AA69" s="342">
        <f t="shared" si="17"/>
        <v>0</v>
      </c>
      <c r="AB69" s="342">
        <f t="shared" si="17"/>
        <v>0</v>
      </c>
      <c r="AC69" s="342">
        <f t="shared" si="17"/>
        <v>0</v>
      </c>
      <c r="AD69" s="342">
        <f t="shared" si="17"/>
        <v>0</v>
      </c>
      <c r="AE69" s="342">
        <f t="shared" si="17"/>
        <v>0</v>
      </c>
      <c r="AF69" s="342">
        <f t="shared" si="17"/>
        <v>0</v>
      </c>
      <c r="AG69" s="342">
        <f t="shared" si="17"/>
        <v>0</v>
      </c>
      <c r="AH69" s="342">
        <f t="shared" si="17"/>
        <v>0</v>
      </c>
      <c r="AI69" s="342">
        <f t="shared" si="17"/>
        <v>0</v>
      </c>
      <c r="AJ69" s="342">
        <f t="shared" si="17"/>
        <v>0</v>
      </c>
      <c r="AK69" s="342">
        <f t="shared" si="17"/>
        <v>0</v>
      </c>
      <c r="AL69" s="342">
        <f t="shared" si="17"/>
        <v>0</v>
      </c>
      <c r="AM69" s="342">
        <f t="shared" si="17"/>
        <v>0</v>
      </c>
      <c r="AN69" s="342">
        <f t="shared" si="17"/>
        <v>0</v>
      </c>
      <c r="AO69" s="342">
        <f t="shared" si="17"/>
        <v>0</v>
      </c>
      <c r="AP69" s="342">
        <f>-AP56</f>
        <v>0</v>
      </c>
    </row>
    <row r="70" spans="1:45" ht="14.25" x14ac:dyDescent="0.2">
      <c r="A70" s="156" t="s">
        <v>260</v>
      </c>
      <c r="B70" s="343">
        <f t="shared" ref="B70:AO70" si="18">B68+B69</f>
        <v>0</v>
      </c>
      <c r="C70" s="343">
        <f t="shared" si="18"/>
        <v>423783.49348405877</v>
      </c>
      <c r="D70" s="343">
        <f t="shared" si="18"/>
        <v>1178544.0925767522</v>
      </c>
      <c r="E70" s="343">
        <f t="shared" si="18"/>
        <v>2049246.7578384557</v>
      </c>
      <c r="F70" s="343">
        <f t="shared" si="18"/>
        <v>2248388.0157353301</v>
      </c>
      <c r="G70" s="343">
        <f t="shared" si="18"/>
        <v>2359588.8096950687</v>
      </c>
      <c r="H70" s="343">
        <f t="shared" si="18"/>
        <v>2346032.0298187071</v>
      </c>
      <c r="I70" s="343">
        <f t="shared" si="18"/>
        <v>2596955.9532092139</v>
      </c>
      <c r="J70" s="343">
        <f t="shared" si="18"/>
        <v>2723566.5801082188</v>
      </c>
      <c r="K70" s="343">
        <f t="shared" si="18"/>
        <v>2855774.533666091</v>
      </c>
      <c r="L70" s="343">
        <f t="shared" si="18"/>
        <v>2993827.2659845501</v>
      </c>
      <c r="M70" s="343">
        <f t="shared" si="18"/>
        <v>3137983.1687703049</v>
      </c>
      <c r="N70" s="343">
        <f t="shared" si="18"/>
        <v>3120408.7453120314</v>
      </c>
      <c r="O70" s="343">
        <f t="shared" si="18"/>
        <v>3445695.673748875</v>
      </c>
      <c r="P70" s="343">
        <f t="shared" si="18"/>
        <v>3609828.2178879436</v>
      </c>
      <c r="Q70" s="343">
        <f t="shared" si="18"/>
        <v>3781216.8943707068</v>
      </c>
      <c r="R70" s="343">
        <f t="shared" si="18"/>
        <v>3960182.489406053</v>
      </c>
      <c r="S70" s="343">
        <f t="shared" si="18"/>
        <v>4147059.9708339265</v>
      </c>
      <c r="T70" s="343">
        <f t="shared" si="18"/>
        <v>4124277.2478932617</v>
      </c>
      <c r="U70" s="343">
        <f t="shared" si="18"/>
        <v>4545965.1618320411</v>
      </c>
      <c r="V70" s="343">
        <f t="shared" si="18"/>
        <v>4758739.4976470936</v>
      </c>
      <c r="W70" s="343">
        <f t="shared" si="18"/>
        <v>4980920.3697960246</v>
      </c>
      <c r="X70" s="343">
        <f t="shared" si="18"/>
        <v>5212923.6316544833</v>
      </c>
      <c r="Y70" s="343">
        <f t="shared" si="18"/>
        <v>5455183.5210516453</v>
      </c>
      <c r="Z70" s="343">
        <f t="shared" si="18"/>
        <v>5425648.9837836986</v>
      </c>
      <c r="AA70" s="343">
        <f t="shared" si="18"/>
        <v>5972306.9685252029</v>
      </c>
      <c r="AB70" s="343">
        <f t="shared" si="18"/>
        <v>6248138.420593462</v>
      </c>
      <c r="AC70" s="343">
        <f t="shared" si="18"/>
        <v>6536164.0997801721</v>
      </c>
      <c r="AD70" s="343">
        <f t="shared" si="18"/>
        <v>6836923.1004268294</v>
      </c>
      <c r="AE70" s="343">
        <f t="shared" si="18"/>
        <v>7150978.3496858329</v>
      </c>
      <c r="AF70" s="343">
        <f t="shared" si="18"/>
        <v>7112691.0521620233</v>
      </c>
      <c r="AG70" s="343">
        <f t="shared" si="18"/>
        <v>7821354.8350301925</v>
      </c>
      <c r="AH70" s="343">
        <f t="shared" si="18"/>
        <v>8178930.8070506938</v>
      </c>
      <c r="AI70" s="343">
        <f t="shared" si="18"/>
        <v>8552314.8480286133</v>
      </c>
      <c r="AJ70" s="343">
        <f t="shared" si="18"/>
        <v>8942205.8165666368</v>
      </c>
      <c r="AK70" s="343">
        <f t="shared" si="18"/>
        <v>9349333.4670933783</v>
      </c>
      <c r="AL70" s="343">
        <f t="shared" si="18"/>
        <v>9299699.4695000704</v>
      </c>
      <c r="AM70" s="343">
        <f t="shared" si="18"/>
        <v>10218380.566578528</v>
      </c>
      <c r="AN70" s="343">
        <f t="shared" si="18"/>
        <v>10681926.600969</v>
      </c>
      <c r="AO70" s="343">
        <f t="shared" si="18"/>
        <v>11165965.532673506</v>
      </c>
      <c r="AP70" s="343">
        <f>AP68+AP69</f>
        <v>-266956.02133333334</v>
      </c>
    </row>
    <row r="71" spans="1:45" x14ac:dyDescent="0.2">
      <c r="A71" s="155" t="s">
        <v>254</v>
      </c>
      <c r="B71" s="342">
        <f t="shared" ref="B71:AP71" si="19">-B70*$B$36</f>
        <v>0</v>
      </c>
      <c r="C71" s="342">
        <f t="shared" si="19"/>
        <v>-84756.698696811756</v>
      </c>
      <c r="D71" s="342">
        <f t="shared" si="19"/>
        <v>-235708.81851535046</v>
      </c>
      <c r="E71" s="342">
        <f t="shared" si="19"/>
        <v>-409849.35156769119</v>
      </c>
      <c r="F71" s="342">
        <f t="shared" si="19"/>
        <v>-449677.60314706602</v>
      </c>
      <c r="G71" s="342">
        <f t="shared" si="19"/>
        <v>-471917.76193901378</v>
      </c>
      <c r="H71" s="342">
        <f t="shared" si="19"/>
        <v>-469206.40596374148</v>
      </c>
      <c r="I71" s="342">
        <f t="shared" si="19"/>
        <v>-519391.19064184278</v>
      </c>
      <c r="J71" s="342">
        <f t="shared" si="19"/>
        <v>-544713.31602164381</v>
      </c>
      <c r="K71" s="342">
        <f t="shared" si="19"/>
        <v>-571154.90673321823</v>
      </c>
      <c r="L71" s="342">
        <f t="shared" si="19"/>
        <v>-598765.45319691009</v>
      </c>
      <c r="M71" s="342">
        <f t="shared" si="19"/>
        <v>-627596.63375406095</v>
      </c>
      <c r="N71" s="342">
        <f t="shared" si="19"/>
        <v>-624081.74906240625</v>
      </c>
      <c r="O71" s="342">
        <f t="shared" si="19"/>
        <v>-689139.13474977505</v>
      </c>
      <c r="P71" s="342">
        <f t="shared" si="19"/>
        <v>-721965.64357758872</v>
      </c>
      <c r="Q71" s="342">
        <f t="shared" si="19"/>
        <v>-756243.37887414137</v>
      </c>
      <c r="R71" s="342">
        <f t="shared" si="19"/>
        <v>-792036.49788121064</v>
      </c>
      <c r="S71" s="342">
        <f t="shared" si="19"/>
        <v>-829411.99416678539</v>
      </c>
      <c r="T71" s="342">
        <f t="shared" si="19"/>
        <v>-824855.44957865239</v>
      </c>
      <c r="U71" s="342">
        <f t="shared" si="19"/>
        <v>-909193.03236640827</v>
      </c>
      <c r="V71" s="342">
        <f t="shared" si="19"/>
        <v>-951747.89952941879</v>
      </c>
      <c r="W71" s="342">
        <f t="shared" si="19"/>
        <v>-996184.07395920495</v>
      </c>
      <c r="X71" s="342">
        <f t="shared" si="19"/>
        <v>-1042584.7263308967</v>
      </c>
      <c r="Y71" s="342">
        <f t="shared" si="19"/>
        <v>-1091036.7042103291</v>
      </c>
      <c r="Z71" s="342">
        <f t="shared" si="19"/>
        <v>-1085129.7967567397</v>
      </c>
      <c r="AA71" s="342">
        <f t="shared" si="19"/>
        <v>-1194461.3937050407</v>
      </c>
      <c r="AB71" s="342">
        <f t="shared" si="19"/>
        <v>-1249627.6841186925</v>
      </c>
      <c r="AC71" s="342">
        <f t="shared" si="19"/>
        <v>-1307232.8199560344</v>
      </c>
      <c r="AD71" s="342">
        <f t="shared" si="19"/>
        <v>-1367384.6200853661</v>
      </c>
      <c r="AE71" s="342">
        <f t="shared" si="19"/>
        <v>-1430195.6699371666</v>
      </c>
      <c r="AF71" s="342">
        <f t="shared" si="19"/>
        <v>-1422538.2104324047</v>
      </c>
      <c r="AG71" s="342">
        <f t="shared" si="19"/>
        <v>-1564270.9670060386</v>
      </c>
      <c r="AH71" s="342">
        <f t="shared" si="19"/>
        <v>-1635786.1614101389</v>
      </c>
      <c r="AI71" s="342">
        <f t="shared" si="19"/>
        <v>-1710462.9696057227</v>
      </c>
      <c r="AJ71" s="342">
        <f t="shared" si="19"/>
        <v>-1788441.1633133274</v>
      </c>
      <c r="AK71" s="342">
        <f t="shared" si="19"/>
        <v>-1869866.6934186758</v>
      </c>
      <c r="AL71" s="342">
        <f t="shared" si="19"/>
        <v>-1859939.8939000142</v>
      </c>
      <c r="AM71" s="342">
        <f t="shared" si="19"/>
        <v>-2043676.1133157057</v>
      </c>
      <c r="AN71" s="342">
        <f t="shared" si="19"/>
        <v>-2136385.3201938001</v>
      </c>
      <c r="AO71" s="342">
        <f t="shared" si="19"/>
        <v>-2233193.1065347013</v>
      </c>
      <c r="AP71" s="342">
        <f t="shared" si="19"/>
        <v>53391.204266666668</v>
      </c>
    </row>
    <row r="72" spans="1:45" ht="15" thickBot="1" x14ac:dyDescent="0.25">
      <c r="A72" s="160" t="s">
        <v>259</v>
      </c>
      <c r="B72" s="161">
        <f t="shared" ref="B72:AO72" si="20">B70+B71</f>
        <v>0</v>
      </c>
      <c r="C72" s="161">
        <f t="shared" si="20"/>
        <v>339026.79478724702</v>
      </c>
      <c r="D72" s="161">
        <f t="shared" si="20"/>
        <v>942835.27406140172</v>
      </c>
      <c r="E72" s="161">
        <f t="shared" si="20"/>
        <v>1639397.4062707645</v>
      </c>
      <c r="F72" s="161">
        <f t="shared" si="20"/>
        <v>1798710.4125882641</v>
      </c>
      <c r="G72" s="161">
        <f t="shared" si="20"/>
        <v>1887671.0477560549</v>
      </c>
      <c r="H72" s="161">
        <f t="shared" si="20"/>
        <v>1876825.6238549657</v>
      </c>
      <c r="I72" s="161">
        <f t="shared" si="20"/>
        <v>2077564.7625673711</v>
      </c>
      <c r="J72" s="161">
        <f t="shared" si="20"/>
        <v>2178853.2640865752</v>
      </c>
      <c r="K72" s="161">
        <f t="shared" si="20"/>
        <v>2284619.6269328729</v>
      </c>
      <c r="L72" s="161">
        <f t="shared" si="20"/>
        <v>2395061.8127876399</v>
      </c>
      <c r="M72" s="161">
        <f t="shared" si="20"/>
        <v>2510386.5350162438</v>
      </c>
      <c r="N72" s="161">
        <f t="shared" si="20"/>
        <v>2496326.996249625</v>
      </c>
      <c r="O72" s="161">
        <f t="shared" si="20"/>
        <v>2756556.5389991002</v>
      </c>
      <c r="P72" s="161">
        <f t="shared" si="20"/>
        <v>2887862.5743103549</v>
      </c>
      <c r="Q72" s="161">
        <f t="shared" si="20"/>
        <v>3024973.5154965655</v>
      </c>
      <c r="R72" s="161">
        <f t="shared" si="20"/>
        <v>3168145.9915248426</v>
      </c>
      <c r="S72" s="161">
        <f t="shared" si="20"/>
        <v>3317647.9766671411</v>
      </c>
      <c r="T72" s="161">
        <f t="shared" si="20"/>
        <v>3299421.7983146096</v>
      </c>
      <c r="U72" s="161">
        <f t="shared" si="20"/>
        <v>3636772.1294656331</v>
      </c>
      <c r="V72" s="161">
        <f t="shared" si="20"/>
        <v>3806991.5981176747</v>
      </c>
      <c r="W72" s="161">
        <f t="shared" si="20"/>
        <v>3984736.2958368198</v>
      </c>
      <c r="X72" s="161">
        <f t="shared" si="20"/>
        <v>4170338.9053235864</v>
      </c>
      <c r="Y72" s="161">
        <f t="shared" si="20"/>
        <v>4364146.8168413164</v>
      </c>
      <c r="Z72" s="161">
        <f t="shared" si="20"/>
        <v>4340519.1870269589</v>
      </c>
      <c r="AA72" s="161">
        <f t="shared" si="20"/>
        <v>4777845.5748201627</v>
      </c>
      <c r="AB72" s="161">
        <f t="shared" si="20"/>
        <v>4998510.7364747692</v>
      </c>
      <c r="AC72" s="161">
        <f t="shared" si="20"/>
        <v>5228931.2798241377</v>
      </c>
      <c r="AD72" s="161">
        <f t="shared" si="20"/>
        <v>5469538.4803414633</v>
      </c>
      <c r="AE72" s="161">
        <f t="shared" si="20"/>
        <v>5720782.6797486665</v>
      </c>
      <c r="AF72" s="161">
        <f t="shared" si="20"/>
        <v>5690152.8417296186</v>
      </c>
      <c r="AG72" s="161">
        <f t="shared" si="20"/>
        <v>6257083.8680241536</v>
      </c>
      <c r="AH72" s="161">
        <f t="shared" si="20"/>
        <v>6543144.6456405548</v>
      </c>
      <c r="AI72" s="161">
        <f t="shared" si="20"/>
        <v>6841851.8784228908</v>
      </c>
      <c r="AJ72" s="161">
        <f t="shared" si="20"/>
        <v>7153764.6532533094</v>
      </c>
      <c r="AK72" s="161">
        <f t="shared" si="20"/>
        <v>7479466.7736747023</v>
      </c>
      <c r="AL72" s="161">
        <f t="shared" si="20"/>
        <v>7439759.575600056</v>
      </c>
      <c r="AM72" s="161">
        <f t="shared" si="20"/>
        <v>8174704.4532628227</v>
      </c>
      <c r="AN72" s="161">
        <f t="shared" si="20"/>
        <v>8545541.2807752006</v>
      </c>
      <c r="AO72" s="161">
        <f t="shared" si="20"/>
        <v>8932772.4261388052</v>
      </c>
      <c r="AP72" s="161">
        <f>AP70+AP71</f>
        <v>-213564.81706666667</v>
      </c>
    </row>
    <row r="73" spans="1:45" s="391" customFormat="1" ht="16.5" thickBot="1" x14ac:dyDescent="0.25">
      <c r="A73" s="389"/>
      <c r="B73" s="390">
        <f>C144</f>
        <v>0.5</v>
      </c>
      <c r="C73" s="390">
        <f t="shared" ref="C73:AS73" si="21">D144</f>
        <v>1.5</v>
      </c>
      <c r="D73" s="390">
        <f t="shared" si="21"/>
        <v>2.5</v>
      </c>
      <c r="E73" s="390">
        <f t="shared" si="21"/>
        <v>3.5</v>
      </c>
      <c r="F73" s="390">
        <f t="shared" si="21"/>
        <v>4.5</v>
      </c>
      <c r="G73" s="390">
        <f t="shared" si="21"/>
        <v>5.5</v>
      </c>
      <c r="H73" s="390">
        <f t="shared" si="21"/>
        <v>6.5</v>
      </c>
      <c r="I73" s="390">
        <f t="shared" si="21"/>
        <v>7.5</v>
      </c>
      <c r="J73" s="390">
        <f t="shared" si="21"/>
        <v>8.5</v>
      </c>
      <c r="K73" s="390">
        <f t="shared" si="21"/>
        <v>9.5</v>
      </c>
      <c r="L73" s="390">
        <f t="shared" si="21"/>
        <v>10.5</v>
      </c>
      <c r="M73" s="390">
        <f t="shared" si="21"/>
        <v>11.5</v>
      </c>
      <c r="N73" s="390">
        <f t="shared" si="21"/>
        <v>12.5</v>
      </c>
      <c r="O73" s="390">
        <f t="shared" si="21"/>
        <v>13.5</v>
      </c>
      <c r="P73" s="390">
        <f t="shared" si="21"/>
        <v>14.5</v>
      </c>
      <c r="Q73" s="390">
        <f t="shared" si="21"/>
        <v>15.5</v>
      </c>
      <c r="R73" s="390">
        <f t="shared" si="21"/>
        <v>16.5</v>
      </c>
      <c r="S73" s="390">
        <f t="shared" si="21"/>
        <v>17.5</v>
      </c>
      <c r="T73" s="390">
        <f t="shared" si="21"/>
        <v>18.5</v>
      </c>
      <c r="U73" s="390">
        <f t="shared" si="21"/>
        <v>19.5</v>
      </c>
      <c r="V73" s="390">
        <f t="shared" si="21"/>
        <v>20.5</v>
      </c>
      <c r="W73" s="390">
        <f t="shared" si="21"/>
        <v>21.5</v>
      </c>
      <c r="X73" s="390">
        <f t="shared" si="21"/>
        <v>22.5</v>
      </c>
      <c r="Y73" s="390">
        <f t="shared" si="21"/>
        <v>23.5</v>
      </c>
      <c r="Z73" s="390">
        <f t="shared" si="21"/>
        <v>24.5</v>
      </c>
      <c r="AA73" s="390">
        <f t="shared" si="21"/>
        <v>25.5</v>
      </c>
      <c r="AB73" s="390">
        <f t="shared" si="21"/>
        <v>26.5</v>
      </c>
      <c r="AC73" s="390">
        <f t="shared" si="21"/>
        <v>27.5</v>
      </c>
      <c r="AD73" s="390">
        <f t="shared" si="21"/>
        <v>28.5</v>
      </c>
      <c r="AE73" s="390">
        <f t="shared" si="21"/>
        <v>29.5</v>
      </c>
      <c r="AF73" s="390">
        <f t="shared" si="21"/>
        <v>30.5</v>
      </c>
      <c r="AG73" s="390">
        <f t="shared" si="21"/>
        <v>31.5</v>
      </c>
      <c r="AH73" s="390">
        <f t="shared" si="21"/>
        <v>32.5</v>
      </c>
      <c r="AI73" s="390">
        <f t="shared" si="21"/>
        <v>33.5</v>
      </c>
      <c r="AJ73" s="390">
        <f t="shared" si="21"/>
        <v>34.5</v>
      </c>
      <c r="AK73" s="390">
        <f t="shared" si="21"/>
        <v>35.5</v>
      </c>
      <c r="AL73" s="390">
        <f t="shared" si="21"/>
        <v>36.5</v>
      </c>
      <c r="AM73" s="390">
        <f t="shared" si="21"/>
        <v>37.5</v>
      </c>
      <c r="AN73" s="390">
        <f t="shared" si="21"/>
        <v>38.5</v>
      </c>
      <c r="AO73" s="390">
        <f t="shared" si="21"/>
        <v>39.5</v>
      </c>
      <c r="AP73" s="390">
        <f t="shared" si="21"/>
        <v>40.5</v>
      </c>
      <c r="AQ73" s="390">
        <f t="shared" si="21"/>
        <v>41.5</v>
      </c>
      <c r="AR73" s="390">
        <f t="shared" si="21"/>
        <v>42.5</v>
      </c>
      <c r="AS73" s="390">
        <f t="shared" si="21"/>
        <v>43.5</v>
      </c>
    </row>
    <row r="74" spans="1:45" x14ac:dyDescent="0.2">
      <c r="A74" s="146" t="s">
        <v>258</v>
      </c>
      <c r="B74" s="147">
        <f t="shared" ref="B74:AO74" si="22">B58</f>
        <v>1</v>
      </c>
      <c r="C74" s="147">
        <f t="shared" si="22"/>
        <v>2</v>
      </c>
      <c r="D74" s="147">
        <f t="shared" si="22"/>
        <v>3</v>
      </c>
      <c r="E74" s="147">
        <f t="shared" si="22"/>
        <v>4</v>
      </c>
      <c r="F74" s="147">
        <f t="shared" si="22"/>
        <v>5</v>
      </c>
      <c r="G74" s="147">
        <f t="shared" si="22"/>
        <v>6</v>
      </c>
      <c r="H74" s="147">
        <f t="shared" si="22"/>
        <v>7</v>
      </c>
      <c r="I74" s="147">
        <f t="shared" si="22"/>
        <v>8</v>
      </c>
      <c r="J74" s="147">
        <f t="shared" si="22"/>
        <v>9</v>
      </c>
      <c r="K74" s="147">
        <f t="shared" si="22"/>
        <v>10</v>
      </c>
      <c r="L74" s="147">
        <f t="shared" si="22"/>
        <v>11</v>
      </c>
      <c r="M74" s="147">
        <f t="shared" si="22"/>
        <v>12</v>
      </c>
      <c r="N74" s="147">
        <f t="shared" si="22"/>
        <v>13</v>
      </c>
      <c r="O74" s="147">
        <f t="shared" si="22"/>
        <v>14</v>
      </c>
      <c r="P74" s="147">
        <f t="shared" si="22"/>
        <v>15</v>
      </c>
      <c r="Q74" s="147">
        <f t="shared" si="22"/>
        <v>16</v>
      </c>
      <c r="R74" s="147">
        <f t="shared" si="22"/>
        <v>17</v>
      </c>
      <c r="S74" s="147">
        <f t="shared" si="22"/>
        <v>18</v>
      </c>
      <c r="T74" s="147">
        <f t="shared" si="22"/>
        <v>19</v>
      </c>
      <c r="U74" s="147">
        <f t="shared" si="22"/>
        <v>20</v>
      </c>
      <c r="V74" s="147">
        <f t="shared" si="22"/>
        <v>21</v>
      </c>
      <c r="W74" s="147">
        <f t="shared" si="22"/>
        <v>22</v>
      </c>
      <c r="X74" s="147">
        <f t="shared" si="22"/>
        <v>23</v>
      </c>
      <c r="Y74" s="147">
        <f t="shared" si="22"/>
        <v>24</v>
      </c>
      <c r="Z74" s="147">
        <f t="shared" si="22"/>
        <v>25</v>
      </c>
      <c r="AA74" s="147">
        <f t="shared" si="22"/>
        <v>26</v>
      </c>
      <c r="AB74" s="147">
        <f t="shared" si="22"/>
        <v>27</v>
      </c>
      <c r="AC74" s="147">
        <f t="shared" si="22"/>
        <v>28</v>
      </c>
      <c r="AD74" s="147">
        <f t="shared" si="22"/>
        <v>29</v>
      </c>
      <c r="AE74" s="147">
        <f t="shared" si="22"/>
        <v>30</v>
      </c>
      <c r="AF74" s="147">
        <f t="shared" si="22"/>
        <v>31</v>
      </c>
      <c r="AG74" s="147">
        <f t="shared" si="22"/>
        <v>32</v>
      </c>
      <c r="AH74" s="147">
        <f t="shared" si="22"/>
        <v>33</v>
      </c>
      <c r="AI74" s="147">
        <f t="shared" si="22"/>
        <v>34</v>
      </c>
      <c r="AJ74" s="147">
        <f t="shared" si="22"/>
        <v>35</v>
      </c>
      <c r="AK74" s="147">
        <f t="shared" si="22"/>
        <v>36</v>
      </c>
      <c r="AL74" s="147">
        <f t="shared" si="22"/>
        <v>37</v>
      </c>
      <c r="AM74" s="147">
        <f t="shared" si="22"/>
        <v>38</v>
      </c>
      <c r="AN74" s="147">
        <f t="shared" si="22"/>
        <v>39</v>
      </c>
      <c r="AO74" s="147">
        <f t="shared" si="22"/>
        <v>40</v>
      </c>
      <c r="AP74" s="147">
        <f>AP58</f>
        <v>41</v>
      </c>
    </row>
    <row r="75" spans="1:45" ht="28.5" x14ac:dyDescent="0.2">
      <c r="A75" s="154" t="s">
        <v>257</v>
      </c>
      <c r="B75" s="343">
        <f t="shared" ref="B75:AO75" si="23">B68</f>
        <v>0</v>
      </c>
      <c r="C75" s="343">
        <f t="shared" si="23"/>
        <v>423783.49348405877</v>
      </c>
      <c r="D75" s="343">
        <f>D68</f>
        <v>1178544.0925767522</v>
      </c>
      <c r="E75" s="343">
        <f t="shared" si="23"/>
        <v>2049246.7578384557</v>
      </c>
      <c r="F75" s="343">
        <f t="shared" si="23"/>
        <v>2248388.0157353301</v>
      </c>
      <c r="G75" s="343">
        <f t="shared" si="23"/>
        <v>2359588.8096950687</v>
      </c>
      <c r="H75" s="343">
        <f t="shared" si="23"/>
        <v>2346032.0298187071</v>
      </c>
      <c r="I75" s="343">
        <f t="shared" si="23"/>
        <v>2596955.9532092139</v>
      </c>
      <c r="J75" s="343">
        <f t="shared" si="23"/>
        <v>2723566.5801082188</v>
      </c>
      <c r="K75" s="343">
        <f t="shared" si="23"/>
        <v>2855774.533666091</v>
      </c>
      <c r="L75" s="343">
        <f t="shared" si="23"/>
        <v>2993827.2659845501</v>
      </c>
      <c r="M75" s="343">
        <f t="shared" si="23"/>
        <v>3137983.1687703049</v>
      </c>
      <c r="N75" s="343">
        <f t="shared" si="23"/>
        <v>3120408.7453120314</v>
      </c>
      <c r="O75" s="343">
        <f t="shared" si="23"/>
        <v>3445695.673748875</v>
      </c>
      <c r="P75" s="343">
        <f t="shared" si="23"/>
        <v>3609828.2178879436</v>
      </c>
      <c r="Q75" s="343">
        <f t="shared" si="23"/>
        <v>3781216.8943707068</v>
      </c>
      <c r="R75" s="343">
        <f t="shared" si="23"/>
        <v>3960182.489406053</v>
      </c>
      <c r="S75" s="343">
        <f t="shared" si="23"/>
        <v>4147059.9708339265</v>
      </c>
      <c r="T75" s="343">
        <f t="shared" si="23"/>
        <v>4124277.2478932617</v>
      </c>
      <c r="U75" s="343">
        <f t="shared" si="23"/>
        <v>4545965.1618320411</v>
      </c>
      <c r="V75" s="343">
        <f t="shared" si="23"/>
        <v>4758739.4976470936</v>
      </c>
      <c r="W75" s="343">
        <f t="shared" si="23"/>
        <v>4980920.3697960246</v>
      </c>
      <c r="X75" s="343">
        <f t="shared" si="23"/>
        <v>5212923.6316544833</v>
      </c>
      <c r="Y75" s="343">
        <f t="shared" si="23"/>
        <v>5455183.5210516453</v>
      </c>
      <c r="Z75" s="343">
        <f t="shared" si="23"/>
        <v>5425648.9837836986</v>
      </c>
      <c r="AA75" s="343">
        <f t="shared" si="23"/>
        <v>5972306.9685252029</v>
      </c>
      <c r="AB75" s="343">
        <f t="shared" si="23"/>
        <v>6248138.420593462</v>
      </c>
      <c r="AC75" s="343">
        <f t="shared" si="23"/>
        <v>6536164.0997801721</v>
      </c>
      <c r="AD75" s="343">
        <f t="shared" si="23"/>
        <v>6836923.1004268294</v>
      </c>
      <c r="AE75" s="343">
        <f t="shared" si="23"/>
        <v>7150978.3496858329</v>
      </c>
      <c r="AF75" s="343">
        <f t="shared" si="23"/>
        <v>7112691.0521620233</v>
      </c>
      <c r="AG75" s="343">
        <f t="shared" si="23"/>
        <v>7821354.8350301925</v>
      </c>
      <c r="AH75" s="343">
        <f t="shared" si="23"/>
        <v>8178930.8070506938</v>
      </c>
      <c r="AI75" s="343">
        <f t="shared" si="23"/>
        <v>8552314.8480286133</v>
      </c>
      <c r="AJ75" s="343">
        <f t="shared" si="23"/>
        <v>8942205.8165666368</v>
      </c>
      <c r="AK75" s="343">
        <f t="shared" si="23"/>
        <v>9349333.4670933783</v>
      </c>
      <c r="AL75" s="343">
        <f t="shared" si="23"/>
        <v>9299699.4695000704</v>
      </c>
      <c r="AM75" s="343">
        <f t="shared" si="23"/>
        <v>10218380.566578528</v>
      </c>
      <c r="AN75" s="343">
        <f t="shared" si="23"/>
        <v>10681926.600969</v>
      </c>
      <c r="AO75" s="343">
        <f t="shared" si="23"/>
        <v>11165965.532673506</v>
      </c>
      <c r="AP75" s="343">
        <f>AP68</f>
        <v>-266956.02133333334</v>
      </c>
    </row>
    <row r="76" spans="1:45" x14ac:dyDescent="0.2">
      <c r="A76" s="155" t="s">
        <v>256</v>
      </c>
      <c r="B76" s="342">
        <f t="shared" ref="B76:AO76" si="24">-B67</f>
        <v>0</v>
      </c>
      <c r="C76" s="342">
        <f>-C67</f>
        <v>266956.02133333334</v>
      </c>
      <c r="D76" s="342">
        <f t="shared" si="24"/>
        <v>266956.02133333334</v>
      </c>
      <c r="E76" s="342">
        <f t="shared" si="24"/>
        <v>266956.02133333334</v>
      </c>
      <c r="F76" s="342">
        <f>-C67</f>
        <v>266956.02133333334</v>
      </c>
      <c r="G76" s="342">
        <f t="shared" si="24"/>
        <v>266956.02133333334</v>
      </c>
      <c r="H76" s="342">
        <f t="shared" si="24"/>
        <v>266956.02133333334</v>
      </c>
      <c r="I76" s="342">
        <f t="shared" si="24"/>
        <v>266956.02133333334</v>
      </c>
      <c r="J76" s="342">
        <f t="shared" si="24"/>
        <v>266956.02133333334</v>
      </c>
      <c r="K76" s="342">
        <f t="shared" si="24"/>
        <v>266956.02133333334</v>
      </c>
      <c r="L76" s="342">
        <f>-L67</f>
        <v>266956.02133333334</v>
      </c>
      <c r="M76" s="342">
        <f>-M67</f>
        <v>266956.02133333334</v>
      </c>
      <c r="N76" s="342">
        <f t="shared" si="24"/>
        <v>266956.02133333334</v>
      </c>
      <c r="O76" s="342">
        <f t="shared" si="24"/>
        <v>266956.02133333334</v>
      </c>
      <c r="P76" s="342">
        <f t="shared" si="24"/>
        <v>266956.02133333334</v>
      </c>
      <c r="Q76" s="342">
        <f t="shared" si="24"/>
        <v>266956.02133333334</v>
      </c>
      <c r="R76" s="342">
        <f t="shared" si="24"/>
        <v>266956.02133333334</v>
      </c>
      <c r="S76" s="342">
        <f t="shared" si="24"/>
        <v>266956.02133333334</v>
      </c>
      <c r="T76" s="342">
        <f t="shared" si="24"/>
        <v>266956.02133333334</v>
      </c>
      <c r="U76" s="342">
        <f t="shared" si="24"/>
        <v>266956.02133333334</v>
      </c>
      <c r="V76" s="342">
        <f t="shared" si="24"/>
        <v>266956.02133333334</v>
      </c>
      <c r="W76" s="342">
        <f t="shared" si="24"/>
        <v>266956.02133333334</v>
      </c>
      <c r="X76" s="342">
        <f t="shared" si="24"/>
        <v>266956.02133333334</v>
      </c>
      <c r="Y76" s="342">
        <f t="shared" si="24"/>
        <v>266956.02133333334</v>
      </c>
      <c r="Z76" s="342">
        <f t="shared" si="24"/>
        <v>266956.02133333334</v>
      </c>
      <c r="AA76" s="342">
        <f t="shared" si="24"/>
        <v>266956.02133333334</v>
      </c>
      <c r="AB76" s="342">
        <f t="shared" si="24"/>
        <v>266956.02133333334</v>
      </c>
      <c r="AC76" s="342">
        <f t="shared" si="24"/>
        <v>266956.02133333334</v>
      </c>
      <c r="AD76" s="342">
        <f t="shared" si="24"/>
        <v>266956.02133333334</v>
      </c>
      <c r="AE76" s="342">
        <f t="shared" si="24"/>
        <v>266956.02133333334</v>
      </c>
      <c r="AF76" s="342">
        <f t="shared" si="24"/>
        <v>266956.02133333334</v>
      </c>
      <c r="AG76" s="342">
        <f t="shared" si="24"/>
        <v>266956.02133333334</v>
      </c>
      <c r="AH76" s="342">
        <f t="shared" si="24"/>
        <v>266956.02133333334</v>
      </c>
      <c r="AI76" s="342">
        <f t="shared" si="24"/>
        <v>266956.02133333334</v>
      </c>
      <c r="AJ76" s="342">
        <f t="shared" si="24"/>
        <v>266956.02133333334</v>
      </c>
      <c r="AK76" s="342">
        <f t="shared" si="24"/>
        <v>266956.02133333334</v>
      </c>
      <c r="AL76" s="342">
        <f t="shared" si="24"/>
        <v>266956.02133333334</v>
      </c>
      <c r="AM76" s="342">
        <f t="shared" si="24"/>
        <v>266956.02133333334</v>
      </c>
      <c r="AN76" s="342">
        <f t="shared" si="24"/>
        <v>266956.02133333334</v>
      </c>
      <c r="AO76" s="342">
        <f t="shared" si="24"/>
        <v>266956.02133333334</v>
      </c>
      <c r="AP76" s="342">
        <f>-AP67</f>
        <v>266956.02133333334</v>
      </c>
    </row>
    <row r="77" spans="1:45" x14ac:dyDescent="0.2">
      <c r="A77" s="155" t="s">
        <v>255</v>
      </c>
      <c r="B77" s="342">
        <f t="shared" ref="B77:AO77" si="25">B69</f>
        <v>0</v>
      </c>
      <c r="C77" s="342">
        <f t="shared" si="25"/>
        <v>0</v>
      </c>
      <c r="D77" s="342">
        <f t="shared" si="25"/>
        <v>0</v>
      </c>
      <c r="E77" s="342">
        <f t="shared" si="25"/>
        <v>0</v>
      </c>
      <c r="F77" s="342">
        <f t="shared" si="25"/>
        <v>0</v>
      </c>
      <c r="G77" s="342">
        <f t="shared" si="25"/>
        <v>0</v>
      </c>
      <c r="H77" s="342">
        <f t="shared" si="25"/>
        <v>0</v>
      </c>
      <c r="I77" s="342">
        <f t="shared" si="25"/>
        <v>0</v>
      </c>
      <c r="J77" s="342">
        <f t="shared" si="25"/>
        <v>0</v>
      </c>
      <c r="K77" s="342">
        <f t="shared" si="25"/>
        <v>0</v>
      </c>
      <c r="L77" s="342">
        <f t="shared" si="25"/>
        <v>0</v>
      </c>
      <c r="M77" s="342">
        <f t="shared" si="25"/>
        <v>0</v>
      </c>
      <c r="N77" s="342">
        <f t="shared" si="25"/>
        <v>0</v>
      </c>
      <c r="O77" s="342">
        <f t="shared" si="25"/>
        <v>0</v>
      </c>
      <c r="P77" s="342">
        <f t="shared" si="25"/>
        <v>0</v>
      </c>
      <c r="Q77" s="342">
        <f t="shared" si="25"/>
        <v>0</v>
      </c>
      <c r="R77" s="342">
        <f t="shared" si="25"/>
        <v>0</v>
      </c>
      <c r="S77" s="342">
        <f t="shared" si="25"/>
        <v>0</v>
      </c>
      <c r="T77" s="342">
        <f t="shared" si="25"/>
        <v>0</v>
      </c>
      <c r="U77" s="342">
        <f t="shared" si="25"/>
        <v>0</v>
      </c>
      <c r="V77" s="342">
        <f t="shared" si="25"/>
        <v>0</v>
      </c>
      <c r="W77" s="342">
        <f t="shared" si="25"/>
        <v>0</v>
      </c>
      <c r="X77" s="342">
        <f t="shared" si="25"/>
        <v>0</v>
      </c>
      <c r="Y77" s="342">
        <f t="shared" si="25"/>
        <v>0</v>
      </c>
      <c r="Z77" s="342">
        <f t="shared" si="25"/>
        <v>0</v>
      </c>
      <c r="AA77" s="342">
        <f t="shared" si="25"/>
        <v>0</v>
      </c>
      <c r="AB77" s="342">
        <f t="shared" si="25"/>
        <v>0</v>
      </c>
      <c r="AC77" s="342">
        <f t="shared" si="25"/>
        <v>0</v>
      </c>
      <c r="AD77" s="342">
        <f t="shared" si="25"/>
        <v>0</v>
      </c>
      <c r="AE77" s="342">
        <f t="shared" si="25"/>
        <v>0</v>
      </c>
      <c r="AF77" s="342">
        <f t="shared" si="25"/>
        <v>0</v>
      </c>
      <c r="AG77" s="342">
        <f t="shared" si="25"/>
        <v>0</v>
      </c>
      <c r="AH77" s="342">
        <f t="shared" si="25"/>
        <v>0</v>
      </c>
      <c r="AI77" s="342">
        <f t="shared" si="25"/>
        <v>0</v>
      </c>
      <c r="AJ77" s="342">
        <f t="shared" si="25"/>
        <v>0</v>
      </c>
      <c r="AK77" s="342">
        <f t="shared" si="25"/>
        <v>0</v>
      </c>
      <c r="AL77" s="342">
        <f t="shared" si="25"/>
        <v>0</v>
      </c>
      <c r="AM77" s="342">
        <f t="shared" si="25"/>
        <v>0</v>
      </c>
      <c r="AN77" s="342">
        <f t="shared" si="25"/>
        <v>0</v>
      </c>
      <c r="AO77" s="342">
        <f t="shared" si="25"/>
        <v>0</v>
      </c>
      <c r="AP77" s="342">
        <f>AP69</f>
        <v>0</v>
      </c>
    </row>
    <row r="78" spans="1:45" x14ac:dyDescent="0.2">
      <c r="A78" s="155" t="s">
        <v>254</v>
      </c>
      <c r="B78" s="342">
        <f>IF(SUM($B$71:B71)+SUM($A$78:A78)&gt;0,0,SUM($B$71:B71)-SUM($A$78:A78))</f>
        <v>0</v>
      </c>
      <c r="C78" s="342">
        <f>IF(SUM($B$71:C71)+SUM($A$78:B78)&gt;0,0,SUM($B$71:C71)-SUM($A$78:B78))</f>
        <v>-84756.698696811756</v>
      </c>
      <c r="D78" s="342">
        <f>IF(SUM($B$71:D71)+SUM($A$78:C78)&gt;0,0,SUM($B$71:D71)-SUM($A$78:C78))</f>
        <v>-235708.81851535046</v>
      </c>
      <c r="E78" s="342">
        <f>IF(SUM($B$71:E71)+SUM($A$78:D78)&gt;0,0,SUM($B$71:E71)-SUM($A$78:D78))</f>
        <v>-409849.35156769125</v>
      </c>
      <c r="F78" s="342">
        <f>IF(SUM($B$71:F71)+SUM($A$78:E78)&gt;0,0,SUM($B$71:F71)-SUM($A$78:E78))</f>
        <v>-449677.60314706597</v>
      </c>
      <c r="G78" s="342">
        <f>IF(SUM($B$71:G71)+SUM($A$78:F78)&gt;0,0,SUM($B$71:G71)-SUM($A$78:F78))</f>
        <v>-471917.76193901384</v>
      </c>
      <c r="H78" s="342">
        <f>IF(SUM($B$71:H71)+SUM($A$78:G78)&gt;0,0,SUM($B$71:H71)-SUM($A$78:G78))</f>
        <v>-469206.40596374148</v>
      </c>
      <c r="I78" s="342">
        <f>IF(SUM($B$71:I71)+SUM($A$78:H78)&gt;0,0,SUM($B$71:I71)-SUM($A$78:H78))</f>
        <v>-519391.19064184278</v>
      </c>
      <c r="J78" s="342">
        <f>IF(SUM($B$71:J71)+SUM($A$78:I78)&gt;0,0,SUM($B$71:J71)-SUM($A$78:I78))</f>
        <v>-544713.31602164358</v>
      </c>
      <c r="K78" s="342">
        <f>IF(SUM($B$71:K71)+SUM($A$78:J78)&gt;0,0,SUM($B$71:K71)-SUM($A$78:J78))</f>
        <v>-571154.90673321811</v>
      </c>
      <c r="L78" s="342">
        <f>IF(SUM($B$71:L71)+SUM($A$78:K78)&gt;0,0,SUM($B$71:L71)-SUM($A$78:K78))</f>
        <v>-598765.45319690974</v>
      </c>
      <c r="M78" s="342">
        <f>IF(SUM($B$71:M71)+SUM($A$78:L78)&gt;0,0,SUM($B$71:M71)-SUM($A$78:L78))</f>
        <v>-627596.6337540606</v>
      </c>
      <c r="N78" s="342">
        <f>IF(SUM($B$71:N71)+SUM($A$78:M78)&gt;0,0,SUM($B$71:N71)-SUM($A$78:M78))</f>
        <v>-624081.7490624059</v>
      </c>
      <c r="O78" s="342">
        <f>IF(SUM($B$71:O71)+SUM($A$78:N78)&gt;0,0,SUM($B$71:O71)-SUM($A$78:N78))</f>
        <v>-689139.13474977482</v>
      </c>
      <c r="P78" s="342">
        <f>IF(SUM($B$71:P71)+SUM($A$78:O78)&gt;0,0,SUM($B$71:P71)-SUM($A$78:O78))</f>
        <v>-721965.64357758872</v>
      </c>
      <c r="Q78" s="342">
        <f>IF(SUM($B$71:Q71)+SUM($A$78:P78)&gt;0,0,SUM($B$71:Q71)-SUM($A$78:P78))</f>
        <v>-756243.37887414172</v>
      </c>
      <c r="R78" s="342">
        <f>IF(SUM($B$71:R71)+SUM($A$78:Q78)&gt;0,0,SUM($B$71:R71)-SUM($A$78:Q78))</f>
        <v>-792036.49788121134</v>
      </c>
      <c r="S78" s="342">
        <f>IF(SUM($B$71:S71)+SUM($A$78:R78)&gt;0,0,SUM($B$71:S71)-SUM($A$78:R78))</f>
        <v>-829411.99416678585</v>
      </c>
      <c r="T78" s="342">
        <f>IF(SUM($B$71:T71)+SUM($A$78:S78)&gt;0,0,SUM($B$71:T71)-SUM($A$78:S78))</f>
        <v>-824855.44957865216</v>
      </c>
      <c r="U78" s="342">
        <f>IF(SUM($B$71:U71)+SUM($A$78:T78)&gt;0,0,SUM($B$71:U71)-SUM($A$78:T78))</f>
        <v>-909193.03236640804</v>
      </c>
      <c r="V78" s="342">
        <f>IF(SUM($B$71:V71)+SUM($A$78:U78)&gt;0,0,SUM($B$71:V71)-SUM($A$78:U78))</f>
        <v>-951747.89952941798</v>
      </c>
      <c r="W78" s="342">
        <f>IF(SUM($B$71:W71)+SUM($A$78:V78)&gt;0,0,SUM($B$71:W71)-SUM($A$78:V78))</f>
        <v>-996184.0739592053</v>
      </c>
      <c r="X78" s="342">
        <f>IF(SUM($B$71:X71)+SUM($A$78:W78)&gt;0,0,SUM($B$71:X71)-SUM($A$78:W78))</f>
        <v>-1042584.7263308968</v>
      </c>
      <c r="Y78" s="342">
        <f>IF(SUM($B$71:Y71)+SUM($A$78:X78)&gt;0,0,SUM($B$71:Y71)-SUM($A$78:X78))</f>
        <v>-1091036.7042103298</v>
      </c>
      <c r="Z78" s="342">
        <f>IF(SUM($B$71:Z71)+SUM($A$78:Y78)&gt;0,0,SUM($B$71:Z71)-SUM($A$78:Y78))</f>
        <v>-1085129.7967567388</v>
      </c>
      <c r="AA78" s="342">
        <f>IF(SUM($B$71:AA71)+SUM($A$78:Z78)&gt;0,0,SUM($B$71:AA71)-SUM($A$78:Z78))</f>
        <v>-1194461.3937050402</v>
      </c>
      <c r="AB78" s="342">
        <f>IF(SUM($B$71:AB71)+SUM($A$78:AA78)&gt;0,0,SUM($B$71:AB71)-SUM($A$78:AA78))</f>
        <v>-1249627.6841186918</v>
      </c>
      <c r="AC78" s="342">
        <f>IF(SUM($B$71:AC71)+SUM($A$78:AB78)&gt;0,0,SUM($B$71:AC71)-SUM($A$78:AB78))</f>
        <v>-1307232.8199560344</v>
      </c>
      <c r="AD78" s="342">
        <f>IF(SUM($B$71:AD71)+SUM($A$78:AC78)&gt;0,0,SUM($B$71:AD71)-SUM($A$78:AC78))</f>
        <v>-1367384.6200853661</v>
      </c>
      <c r="AE78" s="342">
        <f>IF(SUM($B$71:AE71)+SUM($A$78:AD78)&gt;0,0,SUM($B$71:AE71)-SUM($A$78:AD78))</f>
        <v>-1430195.6699371673</v>
      </c>
      <c r="AF78" s="342">
        <f>IF(SUM($B$71:AF71)+SUM($A$78:AE78)&gt;0,0,SUM($B$71:AF71)-SUM($A$78:AE78))</f>
        <v>-1422538.2104324065</v>
      </c>
      <c r="AG78" s="342">
        <f>IF(SUM($B$71:AG71)+SUM($A$78:AF78)&gt;0,0,SUM($B$71:AG71)-SUM($A$78:AF78))</f>
        <v>-1564270.9670060389</v>
      </c>
      <c r="AH78" s="342">
        <f>IF(SUM($B$71:AH71)+SUM($A$78:AG78)&gt;0,0,SUM($B$71:AH71)-SUM($A$78:AG78))</f>
        <v>-1635786.161410138</v>
      </c>
      <c r="AI78" s="342">
        <f>IF(SUM($B$71:AI71)+SUM($A$78:AH78)&gt;0,0,SUM($B$71:AI71)-SUM($A$78:AH78))</f>
        <v>-1710462.9696057215</v>
      </c>
      <c r="AJ78" s="342">
        <f>IF(SUM($B$71:AJ71)+SUM($A$78:AI78)&gt;0,0,SUM($B$71:AJ71)-SUM($A$78:AI78))</f>
        <v>-1788441.1633133255</v>
      </c>
      <c r="AK78" s="342">
        <f>IF(SUM($B$71:AK71)+SUM($A$78:AJ78)&gt;0,0,SUM($B$71:AK71)-SUM($A$78:AJ78))</f>
        <v>-1869866.6934186742</v>
      </c>
      <c r="AL78" s="342">
        <f>IF(SUM($B$71:AL71)+SUM($A$78:AK78)&gt;0,0,SUM($B$71:AL71)-SUM($A$78:AK78))</f>
        <v>-1859939.8939000145</v>
      </c>
      <c r="AM78" s="342">
        <f>IF(SUM($B$71:AM71)+SUM($A$78:AL78)&gt;0,0,SUM($B$71:AM71)-SUM($A$78:AL78))</f>
        <v>-2043676.1133157089</v>
      </c>
      <c r="AN78" s="342">
        <f>IF(SUM($B$71:AN71)+SUM($A$78:AM78)&gt;0,0,SUM($B$71:AN71)-SUM($A$78:AM78))</f>
        <v>-2136385.3201937973</v>
      </c>
      <c r="AO78" s="342">
        <f>IF(SUM($B$71:AO71)+SUM($A$78:AN78)&gt;0,0,SUM($B$71:AO71)-SUM($A$78:AN78))</f>
        <v>-2233193.1065347046</v>
      </c>
      <c r="AP78" s="342">
        <f>IF(SUM($B$71:AP71)+SUM($A$78:AO78)&gt;0,0,SUM($B$71:AP71)-SUM($A$78:AO78))</f>
        <v>53391.204266667366</v>
      </c>
    </row>
    <row r="79" spans="1:45" x14ac:dyDescent="0.2">
      <c r="A79" s="155" t="s">
        <v>253</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2"/>
      <c r="AL79" s="342"/>
      <c r="AM79" s="342"/>
      <c r="AN79" s="342"/>
      <c r="AO79" s="342"/>
      <c r="AP79" s="342"/>
    </row>
    <row r="80" spans="1:45" x14ac:dyDescent="0.2">
      <c r="A80" s="155" t="s">
        <v>252</v>
      </c>
      <c r="B80" s="342">
        <f>-B59*(B39)</f>
        <v>0</v>
      </c>
      <c r="C80" s="342">
        <f t="shared" ref="C80:AP80" si="26">-(C59-B59)*$B$39</f>
        <v>0</v>
      </c>
      <c r="D80" s="342">
        <f t="shared" si="26"/>
        <v>0</v>
      </c>
      <c r="E80" s="342">
        <f t="shared" si="26"/>
        <v>0</v>
      </c>
      <c r="F80" s="342">
        <f t="shared" si="26"/>
        <v>0</v>
      </c>
      <c r="G80" s="342">
        <f t="shared" si="26"/>
        <v>0</v>
      </c>
      <c r="H80" s="342">
        <f t="shared" si="26"/>
        <v>0</v>
      </c>
      <c r="I80" s="342">
        <f t="shared" si="26"/>
        <v>0</v>
      </c>
      <c r="J80" s="342">
        <f t="shared" si="26"/>
        <v>0</v>
      </c>
      <c r="K80" s="342">
        <f t="shared" si="26"/>
        <v>0</v>
      </c>
      <c r="L80" s="342">
        <f t="shared" si="26"/>
        <v>0</v>
      </c>
      <c r="M80" s="342">
        <f t="shared" si="26"/>
        <v>0</v>
      </c>
      <c r="N80" s="342">
        <f t="shared" si="26"/>
        <v>0</v>
      </c>
      <c r="O80" s="342">
        <f t="shared" si="26"/>
        <v>0</v>
      </c>
      <c r="P80" s="342">
        <f t="shared" si="26"/>
        <v>0</v>
      </c>
      <c r="Q80" s="342">
        <f t="shared" si="26"/>
        <v>0</v>
      </c>
      <c r="R80" s="342">
        <f t="shared" si="26"/>
        <v>0</v>
      </c>
      <c r="S80" s="342">
        <f t="shared" si="26"/>
        <v>0</v>
      </c>
      <c r="T80" s="342">
        <f t="shared" si="26"/>
        <v>0</v>
      </c>
      <c r="U80" s="342">
        <f t="shared" si="26"/>
        <v>0</v>
      </c>
      <c r="V80" s="342">
        <f t="shared" si="26"/>
        <v>0</v>
      </c>
      <c r="W80" s="342">
        <f t="shared" si="26"/>
        <v>0</v>
      </c>
      <c r="X80" s="342">
        <f t="shared" si="26"/>
        <v>0</v>
      </c>
      <c r="Y80" s="342">
        <f t="shared" si="26"/>
        <v>0</v>
      </c>
      <c r="Z80" s="342">
        <f t="shared" si="26"/>
        <v>0</v>
      </c>
      <c r="AA80" s="342">
        <f t="shared" si="26"/>
        <v>0</v>
      </c>
      <c r="AB80" s="342">
        <f t="shared" si="26"/>
        <v>0</v>
      </c>
      <c r="AC80" s="342">
        <f t="shared" si="26"/>
        <v>0</v>
      </c>
      <c r="AD80" s="342">
        <f t="shared" si="26"/>
        <v>0</v>
      </c>
      <c r="AE80" s="342">
        <f t="shared" si="26"/>
        <v>0</v>
      </c>
      <c r="AF80" s="342">
        <f t="shared" si="26"/>
        <v>0</v>
      </c>
      <c r="AG80" s="342">
        <f t="shared" si="26"/>
        <v>0</v>
      </c>
      <c r="AH80" s="342">
        <f t="shared" si="26"/>
        <v>0</v>
      </c>
      <c r="AI80" s="342">
        <f t="shared" si="26"/>
        <v>0</v>
      </c>
      <c r="AJ80" s="342">
        <f t="shared" si="26"/>
        <v>0</v>
      </c>
      <c r="AK80" s="342">
        <f t="shared" si="26"/>
        <v>0</v>
      </c>
      <c r="AL80" s="342">
        <f t="shared" si="26"/>
        <v>0</v>
      </c>
      <c r="AM80" s="342">
        <f t="shared" si="26"/>
        <v>0</v>
      </c>
      <c r="AN80" s="342">
        <f t="shared" si="26"/>
        <v>0</v>
      </c>
      <c r="AO80" s="342">
        <f t="shared" si="26"/>
        <v>0</v>
      </c>
      <c r="AP80" s="342">
        <f t="shared" si="26"/>
        <v>0</v>
      </c>
    </row>
    <row r="81" spans="1:45" x14ac:dyDescent="0.2">
      <c r="A81" s="155" t="s">
        <v>628</v>
      </c>
      <c r="B81" s="342">
        <f>'6.2. Паспорт фин осв ввод'!C30*-1*1000000</f>
        <v>-8008680.6399999997</v>
      </c>
      <c r="C81" s="342"/>
      <c r="D81" s="342">
        <f>'6.2. Паспорт фин осв ввод'!L30*0*1000000</f>
        <v>0</v>
      </c>
      <c r="E81" s="342">
        <f>'6.2. Паспорт фин осв ввод'!P30*-1*1000000</f>
        <v>0</v>
      </c>
      <c r="F81" s="342">
        <f>'6.2. Паспорт фин осв ввод'!T30*-1*1000000</f>
        <v>0</v>
      </c>
      <c r="G81" s="342">
        <f>'6.2. Паспорт фин осв ввод'!X30*-1*1000000</f>
        <v>0</v>
      </c>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2"/>
      <c r="AL81" s="342"/>
      <c r="AM81" s="342"/>
      <c r="AN81" s="342"/>
      <c r="AO81" s="342"/>
      <c r="AP81" s="342"/>
      <c r="AQ81" s="158">
        <f>SUM(B81:AP81)</f>
        <v>-8008680.6399999997</v>
      </c>
      <c r="AR81" s="159"/>
    </row>
    <row r="82" spans="1:45" x14ac:dyDescent="0.2">
      <c r="A82" s="155" t="s">
        <v>251</v>
      </c>
      <c r="B82" s="342">
        <f t="shared" ref="B82:AO82" si="27">B54-B55</f>
        <v>0</v>
      </c>
      <c r="C82" s="342">
        <f t="shared" si="27"/>
        <v>0</v>
      </c>
      <c r="D82" s="342">
        <f t="shared" si="27"/>
        <v>0</v>
      </c>
      <c r="E82" s="342">
        <f t="shared" si="27"/>
        <v>0</v>
      </c>
      <c r="F82" s="342">
        <f t="shared" si="27"/>
        <v>0</v>
      </c>
      <c r="G82" s="342">
        <f t="shared" si="27"/>
        <v>0</v>
      </c>
      <c r="H82" s="342">
        <f t="shared" si="27"/>
        <v>0</v>
      </c>
      <c r="I82" s="342">
        <f t="shared" si="27"/>
        <v>0</v>
      </c>
      <c r="J82" s="342">
        <f t="shared" si="27"/>
        <v>0</v>
      </c>
      <c r="K82" s="342">
        <f t="shared" si="27"/>
        <v>0</v>
      </c>
      <c r="L82" s="342">
        <f t="shared" si="27"/>
        <v>0</v>
      </c>
      <c r="M82" s="342">
        <f t="shared" si="27"/>
        <v>0</v>
      </c>
      <c r="N82" s="342">
        <f t="shared" si="27"/>
        <v>0</v>
      </c>
      <c r="O82" s="342">
        <f t="shared" si="27"/>
        <v>0</v>
      </c>
      <c r="P82" s="342">
        <f t="shared" si="27"/>
        <v>0</v>
      </c>
      <c r="Q82" s="342">
        <f t="shared" si="27"/>
        <v>0</v>
      </c>
      <c r="R82" s="342">
        <f t="shared" si="27"/>
        <v>0</v>
      </c>
      <c r="S82" s="342">
        <f t="shared" si="27"/>
        <v>0</v>
      </c>
      <c r="T82" s="342">
        <f t="shared" si="27"/>
        <v>0</v>
      </c>
      <c r="U82" s="342">
        <f t="shared" si="27"/>
        <v>0</v>
      </c>
      <c r="V82" s="342">
        <f t="shared" si="27"/>
        <v>0</v>
      </c>
      <c r="W82" s="342">
        <f t="shared" si="27"/>
        <v>0</v>
      </c>
      <c r="X82" s="342">
        <f t="shared" si="27"/>
        <v>0</v>
      </c>
      <c r="Y82" s="342">
        <f t="shared" si="27"/>
        <v>0</v>
      </c>
      <c r="Z82" s="342">
        <f t="shared" si="27"/>
        <v>0</v>
      </c>
      <c r="AA82" s="342">
        <f t="shared" si="27"/>
        <v>0</v>
      </c>
      <c r="AB82" s="342">
        <f t="shared" si="27"/>
        <v>0</v>
      </c>
      <c r="AC82" s="342">
        <f t="shared" si="27"/>
        <v>0</v>
      </c>
      <c r="AD82" s="342">
        <f t="shared" si="27"/>
        <v>0</v>
      </c>
      <c r="AE82" s="342">
        <f t="shared" si="27"/>
        <v>0</v>
      </c>
      <c r="AF82" s="342">
        <f t="shared" si="27"/>
        <v>0</v>
      </c>
      <c r="AG82" s="342">
        <f t="shared" si="27"/>
        <v>0</v>
      </c>
      <c r="AH82" s="342">
        <f t="shared" si="27"/>
        <v>0</v>
      </c>
      <c r="AI82" s="342">
        <f t="shared" si="27"/>
        <v>0</v>
      </c>
      <c r="AJ82" s="342">
        <f t="shared" si="27"/>
        <v>0</v>
      </c>
      <c r="AK82" s="342">
        <f t="shared" si="27"/>
        <v>0</v>
      </c>
      <c r="AL82" s="342">
        <f t="shared" si="27"/>
        <v>0</v>
      </c>
      <c r="AM82" s="342">
        <f t="shared" si="27"/>
        <v>0</v>
      </c>
      <c r="AN82" s="342">
        <f t="shared" si="27"/>
        <v>0</v>
      </c>
      <c r="AO82" s="342">
        <f t="shared" si="27"/>
        <v>0</v>
      </c>
      <c r="AP82" s="342">
        <f>AP54-AP55</f>
        <v>0</v>
      </c>
    </row>
    <row r="83" spans="1:45" ht="14.25" x14ac:dyDescent="0.2">
      <c r="A83" s="156" t="s">
        <v>250</v>
      </c>
      <c r="B83" s="343">
        <f>SUM(B75:B82)</f>
        <v>-8008680.6399999997</v>
      </c>
      <c r="C83" s="343">
        <f t="shared" ref="C83:V83" si="28">SUM(C75:C82)</f>
        <v>605982.8161205803</v>
      </c>
      <c r="D83" s="343">
        <f t="shared" si="28"/>
        <v>1209791.2953947349</v>
      </c>
      <c r="E83" s="343">
        <f t="shared" si="28"/>
        <v>1906353.4276040979</v>
      </c>
      <c r="F83" s="343">
        <f t="shared" si="28"/>
        <v>2065666.4339215972</v>
      </c>
      <c r="G83" s="343">
        <f t="shared" si="28"/>
        <v>2154627.069089388</v>
      </c>
      <c r="H83" s="343">
        <f t="shared" si="28"/>
        <v>2143781.645188299</v>
      </c>
      <c r="I83" s="343">
        <f t="shared" si="28"/>
        <v>2344520.7839007042</v>
      </c>
      <c r="J83" s="343">
        <f t="shared" si="28"/>
        <v>2445809.2854199084</v>
      </c>
      <c r="K83" s="343">
        <f t="shared" si="28"/>
        <v>2551575.648266206</v>
      </c>
      <c r="L83" s="343">
        <f t="shared" si="28"/>
        <v>2662017.8341209735</v>
      </c>
      <c r="M83" s="343">
        <f t="shared" si="28"/>
        <v>2777342.5563495774</v>
      </c>
      <c r="N83" s="343">
        <f t="shared" si="28"/>
        <v>2763283.0175829586</v>
      </c>
      <c r="O83" s="343">
        <f t="shared" si="28"/>
        <v>3023512.5603324333</v>
      </c>
      <c r="P83" s="343">
        <f t="shared" si="28"/>
        <v>3154818.595643688</v>
      </c>
      <c r="Q83" s="343">
        <f t="shared" si="28"/>
        <v>3291929.5368298981</v>
      </c>
      <c r="R83" s="343">
        <f t="shared" si="28"/>
        <v>3435102.0128581747</v>
      </c>
      <c r="S83" s="343">
        <f t="shared" si="28"/>
        <v>3584603.9980004737</v>
      </c>
      <c r="T83" s="343">
        <f t="shared" si="28"/>
        <v>3566377.8196479427</v>
      </c>
      <c r="U83" s="343">
        <f t="shared" si="28"/>
        <v>3903728.1507989662</v>
      </c>
      <c r="V83" s="343">
        <f t="shared" si="28"/>
        <v>4073947.6194510087</v>
      </c>
      <c r="W83" s="343">
        <f>SUM(W75:W82)</f>
        <v>4251692.3171701524</v>
      </c>
      <c r="X83" s="343">
        <f>SUM(X75:X82)</f>
        <v>4437294.9266569195</v>
      </c>
      <c r="Y83" s="343">
        <f>SUM(Y75:Y82)</f>
        <v>4631102.8381746486</v>
      </c>
      <c r="Z83" s="343">
        <f>SUM(Z75:Z82)</f>
        <v>4607475.2083602929</v>
      </c>
      <c r="AA83" s="343">
        <f t="shared" ref="AA83:AP83" si="29">SUM(AA75:AA82)</f>
        <v>5044801.5961534958</v>
      </c>
      <c r="AB83" s="343">
        <f t="shared" si="29"/>
        <v>5265466.7578081032</v>
      </c>
      <c r="AC83" s="343">
        <f t="shared" si="29"/>
        <v>5495887.3011574708</v>
      </c>
      <c r="AD83" s="343">
        <f t="shared" si="29"/>
        <v>5736494.5016747965</v>
      </c>
      <c r="AE83" s="343">
        <f t="shared" si="29"/>
        <v>5987738.7010819986</v>
      </c>
      <c r="AF83" s="343">
        <f t="shared" si="29"/>
        <v>5957108.8630629499</v>
      </c>
      <c r="AG83" s="343">
        <f t="shared" si="29"/>
        <v>6524039.8893574867</v>
      </c>
      <c r="AH83" s="343">
        <f t="shared" si="29"/>
        <v>6810100.6669738889</v>
      </c>
      <c r="AI83" s="343">
        <f t="shared" si="29"/>
        <v>7108807.8997562248</v>
      </c>
      <c r="AJ83" s="343">
        <f t="shared" si="29"/>
        <v>7420720.6745866444</v>
      </c>
      <c r="AK83" s="343">
        <f t="shared" si="29"/>
        <v>7746422.7950080372</v>
      </c>
      <c r="AL83" s="343">
        <f t="shared" si="29"/>
        <v>7706715.5969333891</v>
      </c>
      <c r="AM83" s="343">
        <f t="shared" si="29"/>
        <v>8441660.4745961521</v>
      </c>
      <c r="AN83" s="343">
        <f t="shared" si="29"/>
        <v>8812497.3021085355</v>
      </c>
      <c r="AO83" s="343">
        <f t="shared" si="29"/>
        <v>9199728.4474721346</v>
      </c>
      <c r="AP83" s="343">
        <f t="shared" si="29"/>
        <v>53391.204266667366</v>
      </c>
    </row>
    <row r="84" spans="1:45" ht="14.25" x14ac:dyDescent="0.2">
      <c r="A84" s="156" t="s">
        <v>249</v>
      </c>
      <c r="B84" s="343">
        <f>SUM($B$83:B83)</f>
        <v>-8008680.6399999997</v>
      </c>
      <c r="C84" s="343">
        <f>SUM($B$83:C83)</f>
        <v>-7402697.8238794189</v>
      </c>
      <c r="D84" s="343">
        <f>SUM($B$83:D83)</f>
        <v>-6192906.5284846835</v>
      </c>
      <c r="E84" s="343">
        <f>SUM($B$83:E83)</f>
        <v>-4286553.1008805856</v>
      </c>
      <c r="F84" s="343">
        <f>SUM($B$83:F83)</f>
        <v>-2220886.6669589886</v>
      </c>
      <c r="G84" s="343">
        <f>SUM($B$83:G83)</f>
        <v>-66259.597869600635</v>
      </c>
      <c r="H84" s="343">
        <f>SUM($B$83:H83)</f>
        <v>2077522.0473186984</v>
      </c>
      <c r="I84" s="343">
        <f>SUM($B$83:I83)</f>
        <v>4422042.8312194031</v>
      </c>
      <c r="J84" s="343">
        <f>SUM($B$83:J83)</f>
        <v>6867852.1166393114</v>
      </c>
      <c r="K84" s="343">
        <f>SUM($B$83:K83)</f>
        <v>9419427.7649055179</v>
      </c>
      <c r="L84" s="343">
        <f>SUM($B$83:L83)</f>
        <v>12081445.599026492</v>
      </c>
      <c r="M84" s="343">
        <f>SUM($B$83:M83)</f>
        <v>14858788.155376069</v>
      </c>
      <c r="N84" s="343">
        <f>SUM($B$83:N83)</f>
        <v>17622071.17295903</v>
      </c>
      <c r="O84" s="343">
        <f>SUM($B$83:O83)</f>
        <v>20645583.733291462</v>
      </c>
      <c r="P84" s="343">
        <f>SUM($B$83:P83)</f>
        <v>23800402.32893515</v>
      </c>
      <c r="Q84" s="343">
        <f>SUM($B$83:Q83)</f>
        <v>27092331.86576505</v>
      </c>
      <c r="R84" s="343">
        <f>SUM($B$83:R83)</f>
        <v>30527433.878623225</v>
      </c>
      <c r="S84" s="343">
        <f>SUM($B$83:S83)</f>
        <v>34112037.876623698</v>
      </c>
      <c r="T84" s="343">
        <f>SUM($B$83:T83)</f>
        <v>37678415.696271643</v>
      </c>
      <c r="U84" s="343">
        <f>SUM($B$83:U83)</f>
        <v>41582143.847070612</v>
      </c>
      <c r="V84" s="343">
        <f>SUM($B$83:V83)</f>
        <v>45656091.466521621</v>
      </c>
      <c r="W84" s="343">
        <f>SUM($B$83:W83)</f>
        <v>49907783.783691771</v>
      </c>
      <c r="X84" s="343">
        <f>SUM($B$83:X83)</f>
        <v>54345078.710348688</v>
      </c>
      <c r="Y84" s="343">
        <f>SUM($B$83:Y83)</f>
        <v>58976181.548523337</v>
      </c>
      <c r="Z84" s="343">
        <f>SUM($B$83:Z83)</f>
        <v>63583656.756883629</v>
      </c>
      <c r="AA84" s="343">
        <f>SUM($B$83:AA83)</f>
        <v>68628458.353037119</v>
      </c>
      <c r="AB84" s="343">
        <f>SUM($B$83:AB83)</f>
        <v>73893925.110845223</v>
      </c>
      <c r="AC84" s="343">
        <f>SUM($B$83:AC83)</f>
        <v>79389812.412002698</v>
      </c>
      <c r="AD84" s="343">
        <f>SUM($B$83:AD83)</f>
        <v>85126306.913677499</v>
      </c>
      <c r="AE84" s="343">
        <f>SUM($B$83:AE83)</f>
        <v>91114045.614759505</v>
      </c>
      <c r="AF84" s="343">
        <f>SUM($B$83:AF83)</f>
        <v>97071154.477822453</v>
      </c>
      <c r="AG84" s="343">
        <f>SUM($B$83:AG83)</f>
        <v>103595194.36717995</v>
      </c>
      <c r="AH84" s="343">
        <f>SUM($B$83:AH83)</f>
        <v>110405295.03415383</v>
      </c>
      <c r="AI84" s="343">
        <f>SUM($B$83:AI83)</f>
        <v>117514102.93391006</v>
      </c>
      <c r="AJ84" s="343">
        <f>SUM($B$83:AJ83)</f>
        <v>124934823.6084967</v>
      </c>
      <c r="AK84" s="343">
        <f>SUM($B$83:AK83)</f>
        <v>132681246.40350473</v>
      </c>
      <c r="AL84" s="343">
        <f>SUM($B$83:AL83)</f>
        <v>140387962.00043812</v>
      </c>
      <c r="AM84" s="343">
        <f>SUM($B$83:AM83)</f>
        <v>148829622.47503427</v>
      </c>
      <c r="AN84" s="343">
        <f>SUM($B$83:AN83)</f>
        <v>157642119.77714279</v>
      </c>
      <c r="AO84" s="343">
        <f>SUM($B$83:AO83)</f>
        <v>166841848.22461492</v>
      </c>
      <c r="AP84" s="343">
        <f>SUM($B$83:AP83)</f>
        <v>166895239.42888159</v>
      </c>
    </row>
    <row r="85" spans="1:45" x14ac:dyDescent="0.2">
      <c r="A85" s="155" t="s">
        <v>466</v>
      </c>
      <c r="B85" s="344">
        <f t="shared" ref="B85:AP85" si="30">1/POWER((1+$B$44),B73)</f>
        <v>0.93777936065805434</v>
      </c>
      <c r="C85" s="344">
        <f t="shared" si="30"/>
        <v>0.82471142437609202</v>
      </c>
      <c r="D85" s="344">
        <f t="shared" si="30"/>
        <v>0.7252760745546496</v>
      </c>
      <c r="E85" s="344">
        <f t="shared" si="30"/>
        <v>0.63782963200655141</v>
      </c>
      <c r="F85" s="344">
        <f t="shared" si="30"/>
        <v>0.56092659573173109</v>
      </c>
      <c r="G85" s="344">
        <f t="shared" si="30"/>
        <v>0.49329574859883135</v>
      </c>
      <c r="H85" s="344">
        <f t="shared" si="30"/>
        <v>0.43381914396168442</v>
      </c>
      <c r="I85" s="344">
        <f t="shared" si="30"/>
        <v>0.38151362585672716</v>
      </c>
      <c r="J85" s="344">
        <f t="shared" si="30"/>
        <v>0.33551457730782436</v>
      </c>
      <c r="K85" s="344">
        <f t="shared" si="30"/>
        <v>0.29506162809587938</v>
      </c>
      <c r="L85" s="344">
        <f t="shared" si="30"/>
        <v>0.25948608574081378</v>
      </c>
      <c r="M85" s="344">
        <f t="shared" si="30"/>
        <v>0.2281998819284265</v>
      </c>
      <c r="N85" s="344">
        <f t="shared" si="30"/>
        <v>0.20068585166513633</v>
      </c>
      <c r="O85" s="344">
        <f t="shared" si="30"/>
        <v>0.17648918447378092</v>
      </c>
      <c r="P85" s="344">
        <f t="shared" si="30"/>
        <v>0.15520990631763337</v>
      </c>
      <c r="Q85" s="344">
        <f t="shared" si="30"/>
        <v>0.13649626797786774</v>
      </c>
      <c r="R85" s="344">
        <f t="shared" si="30"/>
        <v>0.12003893059349906</v>
      </c>
      <c r="S85" s="344">
        <f t="shared" si="30"/>
        <v>0.10556585225002113</v>
      </c>
      <c r="T85" s="344">
        <f t="shared" si="30"/>
        <v>9.2837791091391383E-2</v>
      </c>
      <c r="U85" s="344">
        <f t="shared" si="30"/>
        <v>8.1644350621221856E-2</v>
      </c>
      <c r="V85" s="344">
        <f t="shared" si="30"/>
        <v>7.1800501821494903E-2</v>
      </c>
      <c r="W85" s="344">
        <f t="shared" si="30"/>
        <v>6.314352459897539E-2</v>
      </c>
      <c r="X85" s="344">
        <f t="shared" si="30"/>
        <v>5.5530318001033675E-2</v>
      </c>
      <c r="Y85" s="344">
        <f t="shared" si="30"/>
        <v>4.8835034738399147E-2</v>
      </c>
      <c r="Z85" s="344">
        <f t="shared" si="30"/>
        <v>4.2947000913199494E-2</v>
      </c>
      <c r="AA85" s="344">
        <f t="shared" si="30"/>
        <v>3.7768886565121354E-2</v>
      </c>
      <c r="AB85" s="344">
        <f t="shared" si="30"/>
        <v>3.3215096794583898E-2</v>
      </c>
      <c r="AC85" s="344">
        <f t="shared" si="30"/>
        <v>2.9210356867983386E-2</v>
      </c>
      <c r="AD85" s="344">
        <f t="shared" si="30"/>
        <v>2.5688467916615415E-2</v>
      </c>
      <c r="AE85" s="344">
        <f t="shared" si="30"/>
        <v>2.2591212660817352E-2</v>
      </c>
      <c r="AF85" s="344">
        <f t="shared" si="30"/>
        <v>1.9867393070809383E-2</v>
      </c>
      <c r="AG85" s="344">
        <f t="shared" si="30"/>
        <v>1.7471984056643557E-2</v>
      </c>
      <c r="AH85" s="344">
        <f t="shared" si="30"/>
        <v>1.536538919764625E-2</v>
      </c>
      <c r="AI85" s="344">
        <f t="shared" si="30"/>
        <v>1.351278620846562E-2</v>
      </c>
      <c r="AJ85" s="344">
        <f t="shared" si="30"/>
        <v>1.1883551322192957E-2</v>
      </c>
      <c r="AK85" s="344">
        <f t="shared" si="30"/>
        <v>1.0450753075536858E-2</v>
      </c>
      <c r="AL85" s="344">
        <f t="shared" si="30"/>
        <v>9.1907071282533309E-3</v>
      </c>
      <c r="AM85" s="344">
        <f t="shared" si="30"/>
        <v>8.0825847579397824E-3</v>
      </c>
      <c r="AN85" s="344">
        <f t="shared" si="30"/>
        <v>7.1080685585610632E-3</v>
      </c>
      <c r="AO85" s="344">
        <f t="shared" si="30"/>
        <v>6.251049651359651E-3</v>
      </c>
      <c r="AP85" s="344">
        <f t="shared" si="30"/>
        <v>5.4973614030073455E-3</v>
      </c>
    </row>
    <row r="86" spans="1:45" ht="28.5" x14ac:dyDescent="0.2">
      <c r="A86" s="154" t="s">
        <v>248</v>
      </c>
      <c r="B86" s="343">
        <f>B83*B85</f>
        <v>-7510375.4102937374</v>
      </c>
      <c r="C86" s="343">
        <f>C83*C85</f>
        <v>499760.95143023925</v>
      </c>
      <c r="D86" s="343">
        <f t="shared" ref="D86:AO86" si="31">D83*D85</f>
        <v>877432.6817542779</v>
      </c>
      <c r="E86" s="343">
        <f t="shared" si="31"/>
        <v>1215928.7052031497</v>
      </c>
      <c r="F86" s="343">
        <f t="shared" si="31"/>
        <v>1158687.2406969464</v>
      </c>
      <c r="G86" s="343">
        <f t="shared" si="31"/>
        <v>1062868.3729977557</v>
      </c>
      <c r="H86" s="343">
        <f t="shared" si="31"/>
        <v>930013.51815635932</v>
      </c>
      <c r="I86" s="343">
        <f t="shared" si="31"/>
        <v>894466.62516241393</v>
      </c>
      <c r="J86" s="343">
        <f t="shared" si="31"/>
        <v>820604.66857321246</v>
      </c>
      <c r="K86" s="343">
        <f t="shared" si="31"/>
        <v>752872.06498722557</v>
      </c>
      <c r="L86" s="343">
        <f t="shared" si="31"/>
        <v>690756.58794829028</v>
      </c>
      <c r="M86" s="343">
        <f t="shared" si="31"/>
        <v>633789.24343376781</v>
      </c>
      <c r="N86" s="343">
        <f t="shared" si="31"/>
        <v>554551.80577544391</v>
      </c>
      <c r="O86" s="343">
        <f t="shared" si="31"/>
        <v>533617.26601930452</v>
      </c>
      <c r="P86" s="343">
        <f t="shared" si="31"/>
        <v>489659.0986789845</v>
      </c>
      <c r="Q86" s="343">
        <f t="shared" si="31"/>
        <v>449336.09622339177</v>
      </c>
      <c r="R86" s="343">
        <f t="shared" si="31"/>
        <v>412345.97210307134</v>
      </c>
      <c r="S86" s="343">
        <f t="shared" si="31"/>
        <v>378411.77602775308</v>
      </c>
      <c r="T86" s="343">
        <f t="shared" si="31"/>
        <v>331094.63897344761</v>
      </c>
      <c r="U86" s="343">
        <f t="shared" si="31"/>
        <v>318717.34987376485</v>
      </c>
      <c r="V86" s="343">
        <f t="shared" si="31"/>
        <v>292511.48347106698</v>
      </c>
      <c r="W86" s="343">
        <f t="shared" si="31"/>
        <v>268466.83841650817</v>
      </c>
      <c r="X86" s="343">
        <f t="shared" si="31"/>
        <v>246404.39834163213</v>
      </c>
      <c r="Y86" s="343">
        <f t="shared" si="31"/>
        <v>226160.06797935785</v>
      </c>
      <c r="Z86" s="343">
        <f t="shared" si="31"/>
        <v>197877.24198099354</v>
      </c>
      <c r="AA86" s="343">
        <f t="shared" si="31"/>
        <v>190536.53922866454</v>
      </c>
      <c r="AB86" s="343">
        <f t="shared" si="31"/>
        <v>174892.98802926001</v>
      </c>
      <c r="AC86" s="343">
        <f t="shared" si="31"/>
        <v>160536.82937302781</v>
      </c>
      <c r="AD86" s="343">
        <f t="shared" si="31"/>
        <v>147361.75496011373</v>
      </c>
      <c r="AE86" s="343">
        <f t="shared" si="31"/>
        <v>135270.27835354969</v>
      </c>
      <c r="AF86" s="343">
        <f t="shared" si="31"/>
        <v>118352.22334807401</v>
      </c>
      <c r="AG86" s="343">
        <f t="shared" si="31"/>
        <v>113987.9209317606</v>
      </c>
      <c r="AH86" s="343">
        <f t="shared" si="31"/>
        <v>104639.84722320411</v>
      </c>
      <c r="AI86" s="343">
        <f t="shared" si="31"/>
        <v>96059.801346457374</v>
      </c>
      <c r="AJ86" s="343">
        <f t="shared" si="31"/>
        <v>88184.514984108726</v>
      </c>
      <c r="AK86" s="343">
        <f t="shared" si="31"/>
        <v>80955.951849339064</v>
      </c>
      <c r="AL86" s="343">
        <f t="shared" si="31"/>
        <v>70830.165972156829</v>
      </c>
      <c r="AM86" s="343">
        <f t="shared" si="31"/>
        <v>68230.436283673567</v>
      </c>
      <c r="AN86" s="343">
        <f t="shared" si="31"/>
        <v>62639.83499552188</v>
      </c>
      <c r="AO86" s="343">
        <f t="shared" si="31"/>
        <v>57507.959304174146</v>
      </c>
      <c r="AP86" s="343">
        <f>AP83*AP85</f>
        <v>293.51074559565831</v>
      </c>
    </row>
    <row r="87" spans="1:45" ht="14.25" x14ac:dyDescent="0.2">
      <c r="A87" s="154" t="s">
        <v>247</v>
      </c>
      <c r="B87" s="343">
        <f>SUM($B$86:B86)</f>
        <v>-7510375.4102937374</v>
      </c>
      <c r="C87" s="343">
        <f>SUM($B$86:C86)</f>
        <v>-7010614.4588634986</v>
      </c>
      <c r="D87" s="343">
        <f>SUM($B$86:D86)</f>
        <v>-6133181.7771092206</v>
      </c>
      <c r="E87" s="343">
        <f>SUM($B$86:E86)</f>
        <v>-4917253.0719060712</v>
      </c>
      <c r="F87" s="343">
        <f>SUM($B$86:F86)</f>
        <v>-3758565.831209125</v>
      </c>
      <c r="G87" s="343">
        <f>SUM($B$86:G86)</f>
        <v>-2695697.4582113693</v>
      </c>
      <c r="H87" s="343">
        <f>SUM($B$86:H86)</f>
        <v>-1765683.9400550099</v>
      </c>
      <c r="I87" s="343">
        <f>SUM($B$86:I86)</f>
        <v>-871217.31489259598</v>
      </c>
      <c r="J87" s="343">
        <f>SUM($B$86:J86)</f>
        <v>-50612.646319383522</v>
      </c>
      <c r="K87" s="343">
        <f>SUM($B$86:K86)</f>
        <v>702259.41866784205</v>
      </c>
      <c r="L87" s="343">
        <f>SUM($B$86:L86)</f>
        <v>1393016.0066161323</v>
      </c>
      <c r="M87" s="343">
        <f>SUM($B$86:M86)</f>
        <v>2026805.2500499003</v>
      </c>
      <c r="N87" s="343">
        <f>SUM($B$86:N86)</f>
        <v>2581357.0558253443</v>
      </c>
      <c r="O87" s="343">
        <f>SUM($B$86:O86)</f>
        <v>3114974.3218446486</v>
      </c>
      <c r="P87" s="343">
        <f>SUM($B$86:P86)</f>
        <v>3604633.4205236332</v>
      </c>
      <c r="Q87" s="343">
        <f>SUM($B$86:Q86)</f>
        <v>4053969.5167470248</v>
      </c>
      <c r="R87" s="343">
        <f>SUM($B$86:R86)</f>
        <v>4466315.4888500962</v>
      </c>
      <c r="S87" s="343">
        <f>SUM($B$86:S86)</f>
        <v>4844727.2648778493</v>
      </c>
      <c r="T87" s="343">
        <f>SUM($B$86:T86)</f>
        <v>5175821.9038512968</v>
      </c>
      <c r="U87" s="343">
        <f>SUM($B$86:U86)</f>
        <v>5494539.2537250612</v>
      </c>
      <c r="V87" s="343">
        <f>SUM($B$86:V86)</f>
        <v>5787050.7371961279</v>
      </c>
      <c r="W87" s="343">
        <f>SUM($B$86:W86)</f>
        <v>6055517.5756126363</v>
      </c>
      <c r="X87" s="343">
        <f>SUM($B$86:X86)</f>
        <v>6301921.9739542687</v>
      </c>
      <c r="Y87" s="343">
        <f>SUM($B$86:Y86)</f>
        <v>6528082.0419336269</v>
      </c>
      <c r="Z87" s="343">
        <f>SUM($B$86:Z86)</f>
        <v>6725959.2839146201</v>
      </c>
      <c r="AA87" s="343">
        <f>SUM($B$86:AA86)</f>
        <v>6916495.8231432848</v>
      </c>
      <c r="AB87" s="343">
        <f>SUM($B$86:AB86)</f>
        <v>7091388.811172545</v>
      </c>
      <c r="AC87" s="343">
        <f>SUM($B$86:AC86)</f>
        <v>7251925.6405455731</v>
      </c>
      <c r="AD87" s="343">
        <f>SUM($B$86:AD86)</f>
        <v>7399287.3955056872</v>
      </c>
      <c r="AE87" s="343">
        <f>SUM($B$86:AE86)</f>
        <v>7534557.6738592368</v>
      </c>
      <c r="AF87" s="343">
        <f>SUM($B$86:AF86)</f>
        <v>7652909.8972073104</v>
      </c>
      <c r="AG87" s="343">
        <f>SUM($B$86:AG86)</f>
        <v>7766897.8181390706</v>
      </c>
      <c r="AH87" s="343">
        <f>SUM($B$86:AH86)</f>
        <v>7871537.6653622752</v>
      </c>
      <c r="AI87" s="343">
        <f>SUM($B$86:AI86)</f>
        <v>7967597.4667087328</v>
      </c>
      <c r="AJ87" s="343">
        <f>SUM($B$86:AJ86)</f>
        <v>8055781.9816928413</v>
      </c>
      <c r="AK87" s="343">
        <f>SUM($B$86:AK86)</f>
        <v>8136737.9335421808</v>
      </c>
      <c r="AL87" s="343">
        <f>SUM($B$86:AL86)</f>
        <v>8207568.0995143373</v>
      </c>
      <c r="AM87" s="343">
        <f>SUM($B$86:AM86)</f>
        <v>8275798.5357980104</v>
      </c>
      <c r="AN87" s="343">
        <f>SUM($B$86:AN86)</f>
        <v>8338438.3707935326</v>
      </c>
      <c r="AO87" s="343">
        <f>SUM($B$86:AO86)</f>
        <v>8395946.330097707</v>
      </c>
      <c r="AP87" s="343">
        <f>SUM($B$86:AP86)</f>
        <v>8396239.8408433031</v>
      </c>
    </row>
    <row r="88" spans="1:45" ht="14.25" x14ac:dyDescent="0.2">
      <c r="A88" s="154" t="s">
        <v>246</v>
      </c>
      <c r="B88" s="345">
        <f>IF((ISERR(IRR($B$83:B83))),0,IF(IRR($B$83:B83)&lt;0,0,IRR($B$83:B83)))</f>
        <v>0</v>
      </c>
      <c r="C88" s="345">
        <f>IF((ISERR(IRR($B$83:C83))),0,IF(IRR($B$83:C83)&lt;0,0,IRR($B$83:C83)))</f>
        <v>0</v>
      </c>
      <c r="D88" s="345">
        <f>IF((ISERR(IRR($B$83:D83))),0,IF(IRR($B$83:D83)&lt;0,0,IRR($B$83:D83)))</f>
        <v>0</v>
      </c>
      <c r="E88" s="345">
        <f>IF((ISERR(IRR($B$83:E83))),0,IF(IRR($B$83:E83)&lt;0,0,IRR($B$83:E83)))</f>
        <v>0</v>
      </c>
      <c r="F88" s="345">
        <f>IF((ISERR(IRR($B$83:F83))),0,IF(IRR($B$83:F83)&lt;0,0,IRR($B$83:F83)))</f>
        <v>0</v>
      </c>
      <c r="G88" s="345">
        <f>IF((ISERR(IRR($B$83:G83))),0,IF(IRR($B$83:G83)&lt;0,0,IRR($B$83:G83)))</f>
        <v>0</v>
      </c>
      <c r="H88" s="345">
        <f>IF((ISERR(IRR($B$83:H83))),0,IF(IRR($B$83:H83)&lt;0,0,IRR($B$83:H83)))</f>
        <v>5.9927548048009482E-2</v>
      </c>
      <c r="I88" s="345">
        <f>IF((ISERR(IRR($B$83:I83))),0,IF(IRR($B$83:I83)&lt;0,0,IRR($B$83:I83)))</f>
        <v>0.10435094886673757</v>
      </c>
      <c r="J88" s="345">
        <f>IF((ISERR(IRR($B$83:J83))),0,IF(IRR($B$83:J83)&lt;0,0,IRR($B$83:J83)))</f>
        <v>0.13542811126557242</v>
      </c>
      <c r="K88" s="345">
        <f>IF((ISERR(IRR($B$83:K83))),0,IF(IRR($B$83:K83)&lt;0,0,IRR($B$83:K83)))</f>
        <v>0.15783735766336604</v>
      </c>
      <c r="L88" s="345">
        <f>IF((ISERR(IRR($B$83:L83))),0,IF(IRR($B$83:L83)&lt;0,0,IRR($B$83:L83)))</f>
        <v>0.17438854597253495</v>
      </c>
      <c r="M88" s="345">
        <f>IF((ISERR(IRR($B$83:M83))),0,IF(IRR($B$83:M83)&lt;0,0,IRR($B$83:M83)))</f>
        <v>0.18685336780118433</v>
      </c>
      <c r="N88" s="345">
        <f>IF((ISERR(IRR($B$83:N83))),0,IF(IRR($B$83:N83)&lt;0,0,IRR($B$83:N83)))</f>
        <v>0.19597580705682205</v>
      </c>
      <c r="O88" s="345">
        <f>IF((ISERR(IRR($B$83:O83))),0,IF(IRR($B$83:O83)&lt;0,0,IRR($B$83:O83)))</f>
        <v>0.2034156754389862</v>
      </c>
      <c r="P88" s="345">
        <f>IF((ISERR(IRR($B$83:P83))),0,IF(IRR($B$83:P83)&lt;0,0,IRR($B$83:P83)))</f>
        <v>0.20925053644006586</v>
      </c>
      <c r="Q88" s="345">
        <f>IF((ISERR(IRR($B$83:Q83))),0,IF(IRR($B$83:Q83)&lt;0,0,IRR($B$83:Q83)))</f>
        <v>0.21387158319243227</v>
      </c>
      <c r="R88" s="345">
        <f>IF((ISERR(IRR($B$83:R83))),0,IF(IRR($B$83:R83)&lt;0,0,IRR($B$83:R83)))</f>
        <v>0.21756204854810113</v>
      </c>
      <c r="S88" s="345">
        <f>IF((ISERR(IRR($B$83:S83))),0,IF(IRR($B$83:S83)&lt;0,0,IRR($B$83:S83)))</f>
        <v>0.2205306163965155</v>
      </c>
      <c r="T88" s="345">
        <f>IF((ISERR(IRR($B$83:T83))),0,IF(IRR($B$83:T83)&lt;0,0,IRR($B$83:T83)))</f>
        <v>0.22282409344928533</v>
      </c>
      <c r="U88" s="345">
        <f>IF((ISERR(IRR($B$83:U83))),0,IF(IRR($B$83:U83)&lt;0,0,IRR($B$83:U83)))</f>
        <v>0.22478403444910766</v>
      </c>
      <c r="V88" s="345">
        <f>IF((ISERR(IRR($B$83:V83))),0,IF(IRR($B$83:V83)&lt;0,0,IRR($B$83:V83)))</f>
        <v>0.22638651393793952</v>
      </c>
      <c r="W88" s="345">
        <f>IF((ISERR(IRR($B$83:W83))),0,IF(IRR($B$83:W83)&lt;0,0,IRR($B$83:W83)))</f>
        <v>0.22770215030236596</v>
      </c>
      <c r="X88" s="345">
        <f>IF((ISERR(IRR($B$83:X83))),0,IF(IRR($B$83:X83)&lt;0,0,IRR($B$83:X83)))</f>
        <v>0.22878620116884996</v>
      </c>
      <c r="Y88" s="345">
        <f>IF((ISERR(IRR($B$83:Y83))),0,IF(IRR($B$83:Y83)&lt;0,0,IRR($B$83:Y83)))</f>
        <v>0.22968226869519359</v>
      </c>
      <c r="Z88" s="345">
        <f>IF((ISERR(IRR($B$83:Z83))),0,IF(IRR($B$83:Z83)&lt;0,0,IRR($B$83:Z83)))</f>
        <v>0.23039064976415879</v>
      </c>
      <c r="AA88" s="345">
        <f>IF((ISERR(IRR($B$83:AA83))),0,IF(IRR($B$83:AA83)&lt;0,0,IRR($B$83:AA83)))</f>
        <v>0.23100845969126316</v>
      </c>
      <c r="AB88" s="345">
        <f>IF((ISERR(IRR($B$83:AB83))),0,IF(IRR($B$83:AB83)&lt;0,0,IRR($B$83:AB83)))</f>
        <v>0.23152292657688944</v>
      </c>
      <c r="AC88" s="345">
        <f>IF((ISERR(IRR($B$83:AC83))),0,IF(IRR($B$83:AC83)&lt;0,0,IRR($B$83:AC83)))</f>
        <v>0.23195215197066044</v>
      </c>
      <c r="AD88" s="345">
        <f>IF((ISERR(IRR($B$83:AD83))),0,IF(IRR($B$83:AD83)&lt;0,0,IRR($B$83:AD83)))</f>
        <v>0.23231085951577701</v>
      </c>
      <c r="AE88" s="345">
        <f>IF((ISERR(IRR($B$83:AE83))),0,IF(IRR($B$83:AE83)&lt;0,0,IRR($B$83:AE83)))</f>
        <v>0.23261107721275942</v>
      </c>
      <c r="AF88" s="345">
        <f>IF((ISERR(IRR($B$83:AF83))),0,IF(IRR($B$83:AF83)&lt;0,0,IRR($B$83:AF83)))</f>
        <v>0.2328509299335324</v>
      </c>
      <c r="AG88" s="345">
        <f>IF((ISERR(IRR($B$83:AG83))),0,IF(IRR($B$83:AG83)&lt;0,0,IRR($B$83:AG83)))</f>
        <v>0.23306211080745332</v>
      </c>
      <c r="AH88" s="345">
        <f>IF((ISERR(IRR($B$83:AH83))),0,IF(IRR($B$83:AH83)&lt;0,0,IRR($B$83:AH83)))</f>
        <v>0.23323946963580067</v>
      </c>
      <c r="AI88" s="345">
        <f>IF((ISERR(IRR($B$83:AI83))),0,IF(IRR($B$83:AI83)&lt;0,0,IRR($B$83:AI83)))</f>
        <v>0.23338855579589701</v>
      </c>
      <c r="AJ88" s="345">
        <f>IF((ISERR(IRR($B$83:AJ83))),0,IF(IRR($B$83:AJ83)&lt;0,0,IRR($B$83:AJ83)))</f>
        <v>0.23351397441332411</v>
      </c>
      <c r="AK88" s="345">
        <f>IF((ISERR(IRR($B$83:AK83))),0,IF(IRR($B$83:AK83)&lt;0,0,IRR($B$83:AK83)))</f>
        <v>0.2336195555003695</v>
      </c>
      <c r="AL88" s="345">
        <f>IF((ISERR(IRR($B$83:AL83))),0,IF(IRR($B$83:AL83)&lt;0,0,IRR($B$83:AL83)))</f>
        <v>0.23370432208481429</v>
      </c>
      <c r="AM88" s="345">
        <f>IF((ISERR(IRR($B$83:AM83))),0,IF(IRR($B$83:AM83)&lt;0,0,IRR($B$83:AM83)))</f>
        <v>0.23377929100582717</v>
      </c>
      <c r="AN88" s="345">
        <f>IF((ISERR(IRR($B$83:AN83))),0,IF(IRR($B$83:AN83)&lt;0,0,IRR($B$83:AN83)))</f>
        <v>0.23384250387358119</v>
      </c>
      <c r="AO88" s="345">
        <f>IF((ISERR(IRR($B$83:AO83))),0,IF(IRR($B$83:AO83)&lt;0,0,IRR($B$83:AO83)))</f>
        <v>0.23389582617071292</v>
      </c>
      <c r="AP88" s="345">
        <f>IF((ISERR(IRR($B$83:AP83))),0,IF(IRR($B$83:AP83)&lt;0,0,IRR($B$83:AP83)))</f>
        <v>0.23389607661527734</v>
      </c>
    </row>
    <row r="89" spans="1:45" ht="14.25" x14ac:dyDescent="0.2">
      <c r="A89" s="154" t="s">
        <v>245</v>
      </c>
      <c r="B89" s="346">
        <f>IF(AND(B84&gt;0,A84&lt;0),(B74-(B84/(B84-A84))),0)</f>
        <v>0</v>
      </c>
      <c r="C89" s="346">
        <f t="shared" ref="C89:AP89" si="32">IF(AND(C84&gt;0,B84&lt;0),(C74-(C84/(C84-B84))),0)</f>
        <v>0</v>
      </c>
      <c r="D89" s="346">
        <f t="shared" si="32"/>
        <v>0</v>
      </c>
      <c r="E89" s="346">
        <f t="shared" si="32"/>
        <v>0</v>
      </c>
      <c r="F89" s="346">
        <f t="shared" si="32"/>
        <v>0</v>
      </c>
      <c r="G89" s="346">
        <f t="shared" si="32"/>
        <v>0</v>
      </c>
      <c r="H89" s="346">
        <f>IF(AND(H84&gt;0,G84&lt;0),(H74-(H84/(H84-G84))),0)</f>
        <v>6.03090781097894</v>
      </c>
      <c r="I89" s="346">
        <f t="shared" si="32"/>
        <v>0</v>
      </c>
      <c r="J89" s="346">
        <f t="shared" si="32"/>
        <v>0</v>
      </c>
      <c r="K89" s="346">
        <f t="shared" si="32"/>
        <v>0</v>
      </c>
      <c r="L89" s="346">
        <f t="shared" si="32"/>
        <v>0</v>
      </c>
      <c r="M89" s="346">
        <f t="shared" si="32"/>
        <v>0</v>
      </c>
      <c r="N89" s="346">
        <f t="shared" si="32"/>
        <v>0</v>
      </c>
      <c r="O89" s="346">
        <f t="shared" si="32"/>
        <v>0</v>
      </c>
      <c r="P89" s="346">
        <f t="shared" si="32"/>
        <v>0</v>
      </c>
      <c r="Q89" s="346">
        <f t="shared" si="32"/>
        <v>0</v>
      </c>
      <c r="R89" s="346">
        <f t="shared" si="32"/>
        <v>0</v>
      </c>
      <c r="S89" s="346">
        <f t="shared" si="32"/>
        <v>0</v>
      </c>
      <c r="T89" s="346">
        <f t="shared" si="32"/>
        <v>0</v>
      </c>
      <c r="U89" s="346">
        <f t="shared" si="32"/>
        <v>0</v>
      </c>
      <c r="V89" s="346">
        <f t="shared" si="32"/>
        <v>0</v>
      </c>
      <c r="W89" s="346">
        <f t="shared" si="32"/>
        <v>0</v>
      </c>
      <c r="X89" s="346">
        <f t="shared" si="32"/>
        <v>0</v>
      </c>
      <c r="Y89" s="346">
        <f t="shared" si="32"/>
        <v>0</v>
      </c>
      <c r="Z89" s="346">
        <f t="shared" si="32"/>
        <v>0</v>
      </c>
      <c r="AA89" s="346">
        <f t="shared" si="32"/>
        <v>0</v>
      </c>
      <c r="AB89" s="346">
        <f t="shared" si="32"/>
        <v>0</v>
      </c>
      <c r="AC89" s="346">
        <f t="shared" si="32"/>
        <v>0</v>
      </c>
      <c r="AD89" s="346">
        <f t="shared" si="32"/>
        <v>0</v>
      </c>
      <c r="AE89" s="346">
        <f t="shared" si="32"/>
        <v>0</v>
      </c>
      <c r="AF89" s="346">
        <f t="shared" si="32"/>
        <v>0</v>
      </c>
      <c r="AG89" s="346">
        <f t="shared" si="32"/>
        <v>0</v>
      </c>
      <c r="AH89" s="346">
        <f t="shared" si="32"/>
        <v>0</v>
      </c>
      <c r="AI89" s="346">
        <f t="shared" si="32"/>
        <v>0</v>
      </c>
      <c r="AJ89" s="346">
        <f t="shared" si="32"/>
        <v>0</v>
      </c>
      <c r="AK89" s="346">
        <f t="shared" si="32"/>
        <v>0</v>
      </c>
      <c r="AL89" s="346">
        <f t="shared" si="32"/>
        <v>0</v>
      </c>
      <c r="AM89" s="346">
        <f t="shared" si="32"/>
        <v>0</v>
      </c>
      <c r="AN89" s="346">
        <f t="shared" si="32"/>
        <v>0</v>
      </c>
      <c r="AO89" s="346">
        <f t="shared" si="32"/>
        <v>0</v>
      </c>
      <c r="AP89" s="346">
        <f t="shared" si="32"/>
        <v>0</v>
      </c>
    </row>
    <row r="90" spans="1:45" ht="15" thickBot="1" x14ac:dyDescent="0.25">
      <c r="A90" s="162" t="s">
        <v>244</v>
      </c>
      <c r="B90" s="163">
        <f t="shared" ref="B90:AP90" si="33">IF(AND(B87&gt;0,A87&lt;0),(B74-(B87/(B87-A87))),0)</f>
        <v>0</v>
      </c>
      <c r="C90" s="163">
        <f t="shared" si="33"/>
        <v>0</v>
      </c>
      <c r="D90" s="163">
        <f t="shared" si="33"/>
        <v>0</v>
      </c>
      <c r="E90" s="163">
        <f t="shared" si="33"/>
        <v>0</v>
      </c>
      <c r="F90" s="163">
        <f t="shared" si="33"/>
        <v>0</v>
      </c>
      <c r="G90" s="163">
        <f t="shared" si="33"/>
        <v>0</v>
      </c>
      <c r="H90" s="163">
        <f t="shared" si="33"/>
        <v>0</v>
      </c>
      <c r="I90" s="163">
        <f t="shared" si="33"/>
        <v>0</v>
      </c>
      <c r="J90" s="163">
        <f t="shared" si="33"/>
        <v>0</v>
      </c>
      <c r="K90" s="163">
        <f t="shared" si="33"/>
        <v>9.0672260914877256</v>
      </c>
      <c r="L90" s="163">
        <f t="shared" si="33"/>
        <v>0</v>
      </c>
      <c r="M90" s="163">
        <f t="shared" si="33"/>
        <v>0</v>
      </c>
      <c r="N90" s="163">
        <f t="shared" si="33"/>
        <v>0</v>
      </c>
      <c r="O90" s="163">
        <f t="shared" si="33"/>
        <v>0</v>
      </c>
      <c r="P90" s="163">
        <f t="shared" si="33"/>
        <v>0</v>
      </c>
      <c r="Q90" s="163">
        <f t="shared" si="33"/>
        <v>0</v>
      </c>
      <c r="R90" s="163">
        <f t="shared" si="33"/>
        <v>0</v>
      </c>
      <c r="S90" s="163">
        <f t="shared" si="33"/>
        <v>0</v>
      </c>
      <c r="T90" s="163">
        <f t="shared" si="33"/>
        <v>0</v>
      </c>
      <c r="U90" s="163">
        <f t="shared" si="33"/>
        <v>0</v>
      </c>
      <c r="V90" s="163">
        <f t="shared" si="33"/>
        <v>0</v>
      </c>
      <c r="W90" s="163">
        <f t="shared" si="33"/>
        <v>0</v>
      </c>
      <c r="X90" s="163">
        <f t="shared" si="33"/>
        <v>0</v>
      </c>
      <c r="Y90" s="163">
        <f t="shared" si="33"/>
        <v>0</v>
      </c>
      <c r="Z90" s="163">
        <f t="shared" si="33"/>
        <v>0</v>
      </c>
      <c r="AA90" s="163">
        <f t="shared" si="33"/>
        <v>0</v>
      </c>
      <c r="AB90" s="163">
        <f t="shared" si="33"/>
        <v>0</v>
      </c>
      <c r="AC90" s="163">
        <f t="shared" si="33"/>
        <v>0</v>
      </c>
      <c r="AD90" s="163">
        <f t="shared" si="33"/>
        <v>0</v>
      </c>
      <c r="AE90" s="163">
        <f t="shared" si="33"/>
        <v>0</v>
      </c>
      <c r="AF90" s="163">
        <f t="shared" si="33"/>
        <v>0</v>
      </c>
      <c r="AG90" s="163">
        <f t="shared" si="33"/>
        <v>0</v>
      </c>
      <c r="AH90" s="163">
        <f t="shared" si="33"/>
        <v>0</v>
      </c>
      <c r="AI90" s="163">
        <f t="shared" si="33"/>
        <v>0</v>
      </c>
      <c r="AJ90" s="163">
        <f t="shared" si="33"/>
        <v>0</v>
      </c>
      <c r="AK90" s="163">
        <f t="shared" si="33"/>
        <v>0</v>
      </c>
      <c r="AL90" s="163">
        <f t="shared" si="33"/>
        <v>0</v>
      </c>
      <c r="AM90" s="163">
        <f t="shared" si="33"/>
        <v>0</v>
      </c>
      <c r="AN90" s="163">
        <f t="shared" si="33"/>
        <v>0</v>
      </c>
      <c r="AO90" s="163">
        <f t="shared" si="33"/>
        <v>0</v>
      </c>
      <c r="AP90" s="163">
        <f t="shared" si="33"/>
        <v>0</v>
      </c>
    </row>
    <row r="91" spans="1:45" s="142" customFormat="1" x14ac:dyDescent="0.2">
      <c r="A91" s="122"/>
      <c r="B91" s="164">
        <v>2025</v>
      </c>
      <c r="C91" s="164">
        <f>B91+1</f>
        <v>2026</v>
      </c>
      <c r="D91" s="107">
        <f t="shared" ref="D91:AP91" si="34">C91+1</f>
        <v>2027</v>
      </c>
      <c r="E91" s="107">
        <f t="shared" si="34"/>
        <v>2028</v>
      </c>
      <c r="F91" s="107">
        <f t="shared" si="34"/>
        <v>2029</v>
      </c>
      <c r="G91" s="107">
        <f t="shared" si="34"/>
        <v>2030</v>
      </c>
      <c r="H91" s="107">
        <f t="shared" si="34"/>
        <v>2031</v>
      </c>
      <c r="I91" s="107">
        <f t="shared" si="34"/>
        <v>2032</v>
      </c>
      <c r="J91" s="107">
        <f t="shared" si="34"/>
        <v>2033</v>
      </c>
      <c r="K91" s="107">
        <f t="shared" si="34"/>
        <v>2034</v>
      </c>
      <c r="L91" s="107">
        <f t="shared" si="34"/>
        <v>2035</v>
      </c>
      <c r="M91" s="107">
        <f t="shared" si="34"/>
        <v>2036</v>
      </c>
      <c r="N91" s="107">
        <f t="shared" si="34"/>
        <v>2037</v>
      </c>
      <c r="O91" s="107">
        <f t="shared" si="34"/>
        <v>2038</v>
      </c>
      <c r="P91" s="107">
        <f t="shared" si="34"/>
        <v>2039</v>
      </c>
      <c r="Q91" s="107">
        <f t="shared" si="34"/>
        <v>2040</v>
      </c>
      <c r="R91" s="107">
        <f t="shared" si="34"/>
        <v>2041</v>
      </c>
      <c r="S91" s="107">
        <f t="shared" si="34"/>
        <v>2042</v>
      </c>
      <c r="T91" s="107">
        <f t="shared" si="34"/>
        <v>2043</v>
      </c>
      <c r="U91" s="107">
        <f t="shared" si="34"/>
        <v>2044</v>
      </c>
      <c r="V91" s="107">
        <f t="shared" si="34"/>
        <v>2045</v>
      </c>
      <c r="W91" s="107">
        <f t="shared" si="34"/>
        <v>2046</v>
      </c>
      <c r="X91" s="107">
        <f t="shared" si="34"/>
        <v>2047</v>
      </c>
      <c r="Y91" s="107">
        <f t="shared" si="34"/>
        <v>2048</v>
      </c>
      <c r="Z91" s="107">
        <f t="shared" si="34"/>
        <v>2049</v>
      </c>
      <c r="AA91" s="107">
        <f t="shared" si="34"/>
        <v>2050</v>
      </c>
      <c r="AB91" s="107">
        <f t="shared" si="34"/>
        <v>2051</v>
      </c>
      <c r="AC91" s="107">
        <f t="shared" si="34"/>
        <v>2052</v>
      </c>
      <c r="AD91" s="107">
        <f t="shared" si="34"/>
        <v>2053</v>
      </c>
      <c r="AE91" s="107">
        <f t="shared" si="34"/>
        <v>2054</v>
      </c>
      <c r="AF91" s="107">
        <f t="shared" si="34"/>
        <v>2055</v>
      </c>
      <c r="AG91" s="107">
        <f t="shared" si="34"/>
        <v>2056</v>
      </c>
      <c r="AH91" s="107">
        <f t="shared" si="34"/>
        <v>2057</v>
      </c>
      <c r="AI91" s="107">
        <f t="shared" si="34"/>
        <v>2058</v>
      </c>
      <c r="AJ91" s="107">
        <f t="shared" si="34"/>
        <v>2059</v>
      </c>
      <c r="AK91" s="107">
        <f t="shared" si="34"/>
        <v>2060</v>
      </c>
      <c r="AL91" s="107">
        <f t="shared" si="34"/>
        <v>2061</v>
      </c>
      <c r="AM91" s="107">
        <f t="shared" si="34"/>
        <v>2062</v>
      </c>
      <c r="AN91" s="107">
        <f t="shared" si="34"/>
        <v>2063</v>
      </c>
      <c r="AO91" s="107">
        <f t="shared" si="34"/>
        <v>2064</v>
      </c>
      <c r="AP91" s="107">
        <f t="shared" si="34"/>
        <v>2065</v>
      </c>
      <c r="AQ91" s="108"/>
      <c r="AR91" s="108"/>
      <c r="AS91" s="108"/>
    </row>
    <row r="92" spans="1:45" ht="15.6" customHeight="1" x14ac:dyDescent="0.2">
      <c r="A92" s="165" t="s">
        <v>243</v>
      </c>
      <c r="B92" s="64"/>
      <c r="C92" s="64"/>
      <c r="D92" s="64"/>
      <c r="E92" s="64"/>
      <c r="F92" s="64"/>
      <c r="G92" s="64"/>
      <c r="H92" s="64"/>
      <c r="I92" s="64"/>
      <c r="J92" s="64"/>
      <c r="K92" s="64"/>
      <c r="L92" s="166">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05" t="s">
        <v>467</v>
      </c>
      <c r="B97" s="505"/>
      <c r="C97" s="505"/>
      <c r="D97" s="505"/>
      <c r="E97" s="505"/>
      <c r="F97" s="505"/>
      <c r="G97" s="505"/>
      <c r="H97" s="505"/>
      <c r="I97" s="505"/>
      <c r="J97" s="505"/>
      <c r="K97" s="505"/>
      <c r="L97" s="505"/>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157"/>
      <c r="AJ97" s="157"/>
      <c r="AK97" s="157"/>
      <c r="AL97" s="157"/>
      <c r="AM97" s="157"/>
      <c r="AN97" s="157"/>
      <c r="AO97" s="157"/>
      <c r="AP97" s="157"/>
    </row>
    <row r="98" spans="1:71" ht="16.5" hidden="1" thickBot="1" x14ac:dyDescent="0.25">
      <c r="C98" s="167"/>
    </row>
    <row r="99" spans="1:71" s="173" customFormat="1" ht="16.5" hidden="1" thickTop="1" x14ac:dyDescent="0.2">
      <c r="A99" s="168" t="s">
        <v>468</v>
      </c>
      <c r="B99" s="169">
        <f>B81*B85</f>
        <v>-7510375.4102937374</v>
      </c>
      <c r="C99" s="170">
        <f>C81*C85</f>
        <v>0</v>
      </c>
      <c r="D99" s="170">
        <f t="shared" ref="D99:AP99" si="35">D81*D85</f>
        <v>0</v>
      </c>
      <c r="E99" s="170">
        <f t="shared" si="35"/>
        <v>0</v>
      </c>
      <c r="F99" s="170">
        <f t="shared" si="35"/>
        <v>0</v>
      </c>
      <c r="G99" s="170">
        <f t="shared" si="35"/>
        <v>0</v>
      </c>
      <c r="H99" s="170">
        <f t="shared" si="35"/>
        <v>0</v>
      </c>
      <c r="I99" s="170">
        <f t="shared" si="35"/>
        <v>0</v>
      </c>
      <c r="J99" s="170">
        <f>J81*J85</f>
        <v>0</v>
      </c>
      <c r="K99" s="170">
        <f t="shared" si="35"/>
        <v>0</v>
      </c>
      <c r="L99" s="170">
        <f>L81*L85</f>
        <v>0</v>
      </c>
      <c r="M99" s="170">
        <f t="shared" si="35"/>
        <v>0</v>
      </c>
      <c r="N99" s="170">
        <f t="shared" si="35"/>
        <v>0</v>
      </c>
      <c r="O99" s="170">
        <f t="shared" si="35"/>
        <v>0</v>
      </c>
      <c r="P99" s="170">
        <f t="shared" si="35"/>
        <v>0</v>
      </c>
      <c r="Q99" s="170">
        <f t="shared" si="35"/>
        <v>0</v>
      </c>
      <c r="R99" s="170">
        <f t="shared" si="35"/>
        <v>0</v>
      </c>
      <c r="S99" s="170">
        <f t="shared" si="35"/>
        <v>0</v>
      </c>
      <c r="T99" s="170">
        <f t="shared" si="35"/>
        <v>0</v>
      </c>
      <c r="U99" s="170">
        <f t="shared" si="35"/>
        <v>0</v>
      </c>
      <c r="V99" s="170">
        <f t="shared" si="35"/>
        <v>0</v>
      </c>
      <c r="W99" s="170">
        <f t="shared" si="35"/>
        <v>0</v>
      </c>
      <c r="X99" s="170">
        <f t="shared" si="35"/>
        <v>0</v>
      </c>
      <c r="Y99" s="170">
        <f t="shared" si="35"/>
        <v>0</v>
      </c>
      <c r="Z99" s="170">
        <f t="shared" si="35"/>
        <v>0</v>
      </c>
      <c r="AA99" s="170">
        <f t="shared" si="35"/>
        <v>0</v>
      </c>
      <c r="AB99" s="170">
        <f t="shared" si="35"/>
        <v>0</v>
      </c>
      <c r="AC99" s="170">
        <f t="shared" si="35"/>
        <v>0</v>
      </c>
      <c r="AD99" s="170">
        <f t="shared" si="35"/>
        <v>0</v>
      </c>
      <c r="AE99" s="170">
        <f t="shared" si="35"/>
        <v>0</v>
      </c>
      <c r="AF99" s="170">
        <f t="shared" si="35"/>
        <v>0</v>
      </c>
      <c r="AG99" s="170">
        <f t="shared" si="35"/>
        <v>0</v>
      </c>
      <c r="AH99" s="170">
        <f t="shared" si="35"/>
        <v>0</v>
      </c>
      <c r="AI99" s="170">
        <f t="shared" si="35"/>
        <v>0</v>
      </c>
      <c r="AJ99" s="170">
        <f t="shared" si="35"/>
        <v>0</v>
      </c>
      <c r="AK99" s="170">
        <f t="shared" si="35"/>
        <v>0</v>
      </c>
      <c r="AL99" s="170">
        <f t="shared" si="35"/>
        <v>0</v>
      </c>
      <c r="AM99" s="170">
        <f t="shared" si="35"/>
        <v>0</v>
      </c>
      <c r="AN99" s="170">
        <f t="shared" si="35"/>
        <v>0</v>
      </c>
      <c r="AO99" s="170">
        <f t="shared" si="35"/>
        <v>0</v>
      </c>
      <c r="AP99" s="170">
        <f t="shared" si="35"/>
        <v>0</v>
      </c>
      <c r="AQ99" s="171">
        <f>SUM(B99:AP99)</f>
        <v>-7510375.4102937374</v>
      </c>
      <c r="AR99" s="172"/>
      <c r="AS99" s="172"/>
    </row>
    <row r="100" spans="1:71" s="176" customFormat="1" hidden="1" x14ac:dyDescent="0.2">
      <c r="A100" s="174">
        <f>AQ99</f>
        <v>-7510375.4102937374</v>
      </c>
      <c r="B100" s="175"/>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39"/>
      <c r="AK100" s="139"/>
      <c r="AL100" s="139"/>
      <c r="AM100" s="139"/>
      <c r="AN100" s="139"/>
      <c r="AO100" s="139"/>
      <c r="AP100" s="139"/>
      <c r="AQ100" s="108"/>
      <c r="AR100" s="108"/>
      <c r="AS100" s="108"/>
    </row>
    <row r="101" spans="1:71" s="176" customFormat="1" hidden="1" x14ac:dyDescent="0.2">
      <c r="A101" s="174">
        <f>AP87</f>
        <v>8396239.8408433031</v>
      </c>
      <c r="B101" s="175"/>
      <c r="C101" s="139"/>
      <c r="D101" s="139"/>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39"/>
      <c r="AC101" s="139"/>
      <c r="AD101" s="139"/>
      <c r="AE101" s="139"/>
      <c r="AF101" s="139"/>
      <c r="AG101" s="139"/>
      <c r="AH101" s="139"/>
      <c r="AI101" s="139"/>
      <c r="AJ101" s="139"/>
      <c r="AK101" s="139"/>
      <c r="AL101" s="139"/>
      <c r="AM101" s="139"/>
      <c r="AN101" s="139"/>
      <c r="AO101" s="139"/>
      <c r="AP101" s="139"/>
      <c r="AQ101" s="108"/>
      <c r="AR101" s="108"/>
      <c r="AS101" s="108"/>
    </row>
    <row r="102" spans="1:71" s="176" customFormat="1" hidden="1" x14ac:dyDescent="0.2">
      <c r="A102" s="177" t="s">
        <v>469</v>
      </c>
      <c r="B102" s="347">
        <f>(A101+-A100)/-A100</f>
        <v>2.1179520839045405</v>
      </c>
      <c r="C102" s="139"/>
      <c r="D102" s="139"/>
      <c r="E102" s="139"/>
      <c r="F102" s="13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c r="AC102" s="139"/>
      <c r="AD102" s="139"/>
      <c r="AE102" s="139"/>
      <c r="AF102" s="139"/>
      <c r="AG102" s="139"/>
      <c r="AH102" s="139"/>
      <c r="AI102" s="139"/>
      <c r="AJ102" s="139"/>
      <c r="AK102" s="139"/>
      <c r="AL102" s="139"/>
      <c r="AM102" s="139"/>
      <c r="AN102" s="139"/>
      <c r="AO102" s="139"/>
      <c r="AP102" s="139"/>
      <c r="AQ102" s="108"/>
      <c r="AR102" s="108"/>
      <c r="AS102" s="108"/>
    </row>
    <row r="103" spans="1:71" s="176" customFormat="1" hidden="1" x14ac:dyDescent="0.2">
      <c r="A103" s="178"/>
      <c r="B103" s="139"/>
      <c r="C103" s="139"/>
      <c r="D103" s="139"/>
      <c r="E103" s="139"/>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c r="AC103" s="139"/>
      <c r="AD103" s="139"/>
      <c r="AE103" s="139"/>
      <c r="AF103" s="139"/>
      <c r="AG103" s="139"/>
      <c r="AH103" s="139"/>
      <c r="AI103" s="139"/>
      <c r="AJ103" s="139"/>
      <c r="AK103" s="139"/>
      <c r="AL103" s="139"/>
      <c r="AM103" s="139"/>
      <c r="AN103" s="139"/>
      <c r="AO103" s="139"/>
      <c r="AP103" s="139"/>
      <c r="AQ103" s="108"/>
      <c r="AR103" s="108"/>
      <c r="AS103" s="108"/>
    </row>
    <row r="104" spans="1:71" ht="12.75" hidden="1" x14ac:dyDescent="0.2">
      <c r="A104" s="348" t="s">
        <v>470</v>
      </c>
      <c r="B104" s="348" t="s">
        <v>471</v>
      </c>
      <c r="C104" s="348" t="s">
        <v>472</v>
      </c>
      <c r="D104" s="348" t="s">
        <v>473</v>
      </c>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80"/>
      <c r="AR104" s="180"/>
      <c r="AS104" s="180"/>
      <c r="AT104" s="179"/>
      <c r="AU104" s="179"/>
      <c r="AV104" s="179"/>
      <c r="AW104" s="179"/>
      <c r="AX104" s="179"/>
      <c r="AY104" s="179"/>
      <c r="AZ104" s="179"/>
      <c r="BA104" s="179"/>
      <c r="BB104" s="179"/>
      <c r="BC104" s="179"/>
      <c r="BD104" s="179"/>
      <c r="BE104" s="179"/>
      <c r="BF104" s="179"/>
      <c r="BG104" s="179"/>
      <c r="BH104" s="179"/>
      <c r="BI104" s="179"/>
      <c r="BJ104" s="179"/>
      <c r="BK104" s="179"/>
      <c r="BL104" s="179"/>
      <c r="BM104" s="179"/>
      <c r="BN104" s="179"/>
      <c r="BO104" s="179"/>
      <c r="BP104" s="179"/>
      <c r="BQ104" s="179"/>
      <c r="BR104" s="179"/>
      <c r="BS104" s="179"/>
    </row>
    <row r="105" spans="1:71" ht="12.75" hidden="1" x14ac:dyDescent="0.2">
      <c r="A105" s="349">
        <f>G30/1000/1000</f>
        <v>1.3930160066161323</v>
      </c>
      <c r="B105" s="350">
        <f>L88</f>
        <v>0.17438854597253495</v>
      </c>
      <c r="C105" s="351">
        <f>G28</f>
        <v>6.03090781097894</v>
      </c>
      <c r="D105" s="351">
        <f>G29</f>
        <v>9.0672260914877256</v>
      </c>
      <c r="E105" s="181" t="s">
        <v>474</v>
      </c>
      <c r="F105" s="181"/>
      <c r="G105" s="181"/>
      <c r="H105" s="181"/>
      <c r="I105" s="181"/>
      <c r="J105" s="181"/>
      <c r="K105" s="181"/>
      <c r="L105" s="181"/>
      <c r="M105" s="181"/>
      <c r="N105" s="181"/>
      <c r="O105" s="181"/>
      <c r="P105" s="181"/>
      <c r="Q105" s="181"/>
      <c r="R105" s="181"/>
      <c r="S105" s="181"/>
      <c r="T105" s="181"/>
      <c r="U105" s="181"/>
      <c r="V105" s="181"/>
      <c r="W105" s="181"/>
      <c r="X105" s="181"/>
      <c r="Y105" s="181"/>
      <c r="Z105" s="181"/>
      <c r="AA105" s="181"/>
      <c r="AB105" s="181"/>
      <c r="AC105" s="181"/>
      <c r="AD105" s="181"/>
      <c r="AE105" s="181"/>
      <c r="AF105" s="181"/>
      <c r="AG105" s="181"/>
      <c r="AH105" s="181"/>
      <c r="AI105" s="181"/>
      <c r="AJ105" s="181"/>
      <c r="AK105" s="181"/>
      <c r="AL105" s="181"/>
      <c r="AM105" s="181"/>
      <c r="AN105" s="181"/>
      <c r="AO105" s="181"/>
      <c r="AP105" s="181"/>
      <c r="AQ105" s="181"/>
      <c r="AR105" s="181"/>
      <c r="AS105" s="181"/>
      <c r="AT105" s="181"/>
      <c r="AU105" s="181"/>
      <c r="AV105" s="181"/>
      <c r="AW105" s="181"/>
      <c r="AX105" s="181"/>
      <c r="AY105" s="181"/>
      <c r="AZ105" s="181"/>
      <c r="BA105" s="181"/>
      <c r="BB105" s="181"/>
      <c r="BC105" s="181"/>
      <c r="BD105" s="181"/>
      <c r="BE105" s="181"/>
      <c r="BF105" s="181"/>
      <c r="BG105" s="181"/>
      <c r="BH105" s="181"/>
      <c r="BI105" s="181"/>
      <c r="BJ105" s="181"/>
      <c r="BK105" s="181"/>
      <c r="BL105" s="181"/>
      <c r="BM105" s="181"/>
      <c r="BN105" s="181"/>
      <c r="BO105" s="181"/>
      <c r="BP105" s="181"/>
      <c r="BQ105" s="181"/>
      <c r="BR105" s="181"/>
      <c r="BS105" s="181"/>
    </row>
    <row r="106" spans="1:71" ht="12.75" hidden="1" x14ac:dyDescent="0.2">
      <c r="A106" s="182"/>
      <c r="B106" s="179"/>
      <c r="C106" s="179"/>
      <c r="D106" s="179"/>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80"/>
      <c r="AR106" s="180"/>
      <c r="AS106" s="180"/>
      <c r="AT106" s="179"/>
      <c r="AU106" s="179"/>
      <c r="AV106" s="179"/>
      <c r="AW106" s="179"/>
      <c r="AX106" s="179"/>
      <c r="AY106" s="179"/>
      <c r="AZ106" s="179"/>
      <c r="BA106" s="179"/>
      <c r="BB106" s="179"/>
      <c r="BC106" s="179"/>
      <c r="BD106" s="179"/>
      <c r="BE106" s="179"/>
      <c r="BF106" s="179"/>
      <c r="BG106" s="179"/>
      <c r="BH106" s="179"/>
      <c r="BI106" s="179"/>
      <c r="BJ106" s="179"/>
      <c r="BK106" s="179"/>
      <c r="BL106" s="179"/>
      <c r="BM106" s="179"/>
      <c r="BN106" s="179"/>
      <c r="BO106" s="179"/>
      <c r="BP106" s="179"/>
      <c r="BQ106" s="179"/>
      <c r="BR106" s="179"/>
      <c r="BS106" s="179"/>
    </row>
    <row r="107" spans="1:71" ht="12.75" hidden="1" x14ac:dyDescent="0.2">
      <c r="A107" s="352"/>
      <c r="B107" s="353">
        <v>2024</v>
      </c>
      <c r="C107" s="354">
        <f t="shared" ref="C107:AP107" si="36">B107+1</f>
        <v>2025</v>
      </c>
      <c r="D107" s="354">
        <f t="shared" si="36"/>
        <v>2026</v>
      </c>
      <c r="E107" s="354">
        <f t="shared" si="36"/>
        <v>2027</v>
      </c>
      <c r="F107" s="354">
        <f t="shared" si="36"/>
        <v>2028</v>
      </c>
      <c r="G107" s="354">
        <f t="shared" si="36"/>
        <v>2029</v>
      </c>
      <c r="H107" s="354">
        <f t="shared" si="36"/>
        <v>2030</v>
      </c>
      <c r="I107" s="354">
        <f t="shared" si="36"/>
        <v>2031</v>
      </c>
      <c r="J107" s="354">
        <f t="shared" si="36"/>
        <v>2032</v>
      </c>
      <c r="K107" s="354">
        <f t="shared" si="36"/>
        <v>2033</v>
      </c>
      <c r="L107" s="354">
        <f t="shared" si="36"/>
        <v>2034</v>
      </c>
      <c r="M107" s="354">
        <f t="shared" si="36"/>
        <v>2035</v>
      </c>
      <c r="N107" s="354">
        <f t="shared" si="36"/>
        <v>2036</v>
      </c>
      <c r="O107" s="354">
        <f t="shared" si="36"/>
        <v>2037</v>
      </c>
      <c r="P107" s="354">
        <f t="shared" si="36"/>
        <v>2038</v>
      </c>
      <c r="Q107" s="354">
        <f t="shared" si="36"/>
        <v>2039</v>
      </c>
      <c r="R107" s="354">
        <f t="shared" si="36"/>
        <v>2040</v>
      </c>
      <c r="S107" s="354">
        <f t="shared" si="36"/>
        <v>2041</v>
      </c>
      <c r="T107" s="354">
        <f t="shared" si="36"/>
        <v>2042</v>
      </c>
      <c r="U107" s="354">
        <f t="shared" si="36"/>
        <v>2043</v>
      </c>
      <c r="V107" s="354">
        <f t="shared" si="36"/>
        <v>2044</v>
      </c>
      <c r="W107" s="354">
        <f t="shared" si="36"/>
        <v>2045</v>
      </c>
      <c r="X107" s="354">
        <f t="shared" si="36"/>
        <v>2046</v>
      </c>
      <c r="Y107" s="354">
        <f t="shared" si="36"/>
        <v>2047</v>
      </c>
      <c r="Z107" s="354">
        <f t="shared" si="36"/>
        <v>2048</v>
      </c>
      <c r="AA107" s="354">
        <f t="shared" si="36"/>
        <v>2049</v>
      </c>
      <c r="AB107" s="354">
        <f t="shared" si="36"/>
        <v>2050</v>
      </c>
      <c r="AC107" s="354">
        <f t="shared" si="36"/>
        <v>2051</v>
      </c>
      <c r="AD107" s="354">
        <f t="shared" si="36"/>
        <v>2052</v>
      </c>
      <c r="AE107" s="354">
        <f t="shared" si="36"/>
        <v>2053</v>
      </c>
      <c r="AF107" s="354">
        <f t="shared" si="36"/>
        <v>2054</v>
      </c>
      <c r="AG107" s="354">
        <f t="shared" si="36"/>
        <v>2055</v>
      </c>
      <c r="AH107" s="354">
        <f t="shared" si="36"/>
        <v>2056</v>
      </c>
      <c r="AI107" s="354">
        <f t="shared" si="36"/>
        <v>2057</v>
      </c>
      <c r="AJ107" s="354">
        <f t="shared" si="36"/>
        <v>2058</v>
      </c>
      <c r="AK107" s="354">
        <f t="shared" si="36"/>
        <v>2059</v>
      </c>
      <c r="AL107" s="354">
        <f t="shared" si="36"/>
        <v>2060</v>
      </c>
      <c r="AM107" s="354">
        <f t="shared" si="36"/>
        <v>2061</v>
      </c>
      <c r="AN107" s="354">
        <f t="shared" si="36"/>
        <v>2062</v>
      </c>
      <c r="AO107" s="354">
        <f t="shared" si="36"/>
        <v>2063</v>
      </c>
      <c r="AP107" s="354">
        <f t="shared" si="36"/>
        <v>2064</v>
      </c>
      <c r="AT107" s="176"/>
      <c r="AU107" s="176"/>
      <c r="AV107" s="176"/>
      <c r="AW107" s="176"/>
      <c r="AX107" s="176"/>
      <c r="AY107" s="176"/>
      <c r="AZ107" s="176"/>
      <c r="BA107" s="176"/>
      <c r="BB107" s="176"/>
      <c r="BC107" s="176"/>
      <c r="BD107" s="176"/>
      <c r="BE107" s="176"/>
      <c r="BF107" s="176"/>
      <c r="BG107" s="176"/>
    </row>
    <row r="108" spans="1:71" ht="12.75" hidden="1" x14ac:dyDescent="0.2">
      <c r="A108" s="355" t="s">
        <v>598</v>
      </c>
      <c r="B108" s="356"/>
      <c r="C108" s="356">
        <f>C111*$B$113*$B$114*1000</f>
        <v>0</v>
      </c>
      <c r="D108" s="356">
        <f>D111*$B$113*D114</f>
        <v>577213.63157700014</v>
      </c>
      <c r="E108" s="356">
        <f t="shared" ref="E108:AP108" si="37">E111*$B$113*E114</f>
        <v>1250772.7252770003</v>
      </c>
      <c r="F108" s="356">
        <f t="shared" si="37"/>
        <v>1930785.4899000006</v>
      </c>
      <c r="G108" s="356">
        <f t="shared" si="37"/>
        <v>2008017.1539000007</v>
      </c>
      <c r="H108" s="356">
        <f t="shared" si="37"/>
        <v>2008017.1539000007</v>
      </c>
      <c r="I108" s="356">
        <f t="shared" si="37"/>
        <v>2008017.1539000007</v>
      </c>
      <c r="J108" s="356">
        <f t="shared" si="37"/>
        <v>2008017.1539000007</v>
      </c>
      <c r="K108" s="356">
        <f t="shared" si="37"/>
        <v>2008017.1539000007</v>
      </c>
      <c r="L108" s="356">
        <f t="shared" si="37"/>
        <v>2008017.1539000007</v>
      </c>
      <c r="M108" s="356">
        <f t="shared" si="37"/>
        <v>2008017.1539000007</v>
      </c>
      <c r="N108" s="356">
        <f t="shared" si="37"/>
        <v>2008017.1539000007</v>
      </c>
      <c r="O108" s="356">
        <f t="shared" si="37"/>
        <v>2008017.1539000007</v>
      </c>
      <c r="P108" s="356">
        <f t="shared" si="37"/>
        <v>2008017.1539000007</v>
      </c>
      <c r="Q108" s="356">
        <f t="shared" si="37"/>
        <v>2008017.1539000007</v>
      </c>
      <c r="R108" s="356">
        <f t="shared" si="37"/>
        <v>2008017.1539000007</v>
      </c>
      <c r="S108" s="356">
        <f t="shared" si="37"/>
        <v>2008017.1539000007</v>
      </c>
      <c r="T108" s="356">
        <f t="shared" si="37"/>
        <v>2008017.1539000007</v>
      </c>
      <c r="U108" s="356">
        <f t="shared" si="37"/>
        <v>2008017.1539000007</v>
      </c>
      <c r="V108" s="356">
        <f t="shared" si="37"/>
        <v>2008017.1539000007</v>
      </c>
      <c r="W108" s="356">
        <f t="shared" si="37"/>
        <v>2008017.1539000007</v>
      </c>
      <c r="X108" s="356">
        <f t="shared" si="37"/>
        <v>2008017.1539000007</v>
      </c>
      <c r="Y108" s="356">
        <f t="shared" si="37"/>
        <v>2008017.1539000007</v>
      </c>
      <c r="Z108" s="356">
        <f t="shared" si="37"/>
        <v>2008017.1539000007</v>
      </c>
      <c r="AA108" s="356">
        <f t="shared" si="37"/>
        <v>2008017.1539000007</v>
      </c>
      <c r="AB108" s="356">
        <f t="shared" si="37"/>
        <v>2008017.1539000007</v>
      </c>
      <c r="AC108" s="356">
        <f t="shared" si="37"/>
        <v>2008017.1539000007</v>
      </c>
      <c r="AD108" s="356">
        <f t="shared" si="37"/>
        <v>2008017.1539000007</v>
      </c>
      <c r="AE108" s="356">
        <f t="shared" si="37"/>
        <v>2008017.1539000007</v>
      </c>
      <c r="AF108" s="356">
        <f t="shared" si="37"/>
        <v>2008017.1539000007</v>
      </c>
      <c r="AG108" s="356">
        <f t="shared" si="37"/>
        <v>2008017.1539000007</v>
      </c>
      <c r="AH108" s="356">
        <f t="shared" si="37"/>
        <v>2008017.1539000007</v>
      </c>
      <c r="AI108" s="356">
        <f t="shared" si="37"/>
        <v>2008017.1539000007</v>
      </c>
      <c r="AJ108" s="356">
        <f t="shared" si="37"/>
        <v>2008017.1539000007</v>
      </c>
      <c r="AK108" s="356">
        <f t="shared" si="37"/>
        <v>2008017.1539000007</v>
      </c>
      <c r="AL108" s="356">
        <f t="shared" si="37"/>
        <v>2008017.1539000007</v>
      </c>
      <c r="AM108" s="356">
        <f t="shared" si="37"/>
        <v>2008017.1539000007</v>
      </c>
      <c r="AN108" s="356">
        <f t="shared" si="37"/>
        <v>2008017.1539000007</v>
      </c>
      <c r="AO108" s="356">
        <f t="shared" si="37"/>
        <v>2008017.1539000007</v>
      </c>
      <c r="AP108" s="356">
        <f t="shared" si="37"/>
        <v>2008017.1539000007</v>
      </c>
      <c r="AT108" s="176"/>
      <c r="AU108" s="176"/>
      <c r="AV108" s="176"/>
      <c r="AW108" s="176"/>
      <c r="AX108" s="176"/>
      <c r="AY108" s="176"/>
      <c r="AZ108" s="176"/>
      <c r="BA108" s="176"/>
      <c r="BB108" s="176"/>
      <c r="BC108" s="176"/>
      <c r="BD108" s="176"/>
      <c r="BE108" s="176"/>
      <c r="BF108" s="176"/>
      <c r="BG108" s="176"/>
    </row>
    <row r="109" spans="1:71" ht="25.5" hidden="1" x14ac:dyDescent="0.2">
      <c r="A109" s="355" t="s">
        <v>600</v>
      </c>
      <c r="B109" s="356"/>
      <c r="C109" s="356"/>
      <c r="D109" s="356">
        <f>$D$120*D114</f>
        <v>21457.579164000006</v>
      </c>
      <c r="E109" s="356">
        <f t="shared" ref="E109:AP109" si="38">$D$120*E114</f>
        <v>22901.381636000006</v>
      </c>
      <c r="F109" s="356">
        <f t="shared" si="38"/>
        <v>23686.021044000001</v>
      </c>
      <c r="G109" s="356">
        <f t="shared" si="38"/>
        <v>24633.464884000005</v>
      </c>
      <c r="H109" s="356">
        <f t="shared" si="38"/>
        <v>24633.464884000005</v>
      </c>
      <c r="I109" s="356">
        <f t="shared" si="38"/>
        <v>24633.464884000005</v>
      </c>
      <c r="J109" s="356">
        <f t="shared" si="38"/>
        <v>24633.464884000005</v>
      </c>
      <c r="K109" s="356">
        <f t="shared" si="38"/>
        <v>24633.464884000005</v>
      </c>
      <c r="L109" s="356">
        <f t="shared" si="38"/>
        <v>24633.464884000005</v>
      </c>
      <c r="M109" s="356">
        <f t="shared" si="38"/>
        <v>24633.464884000005</v>
      </c>
      <c r="N109" s="356">
        <f t="shared" si="38"/>
        <v>24633.464884000005</v>
      </c>
      <c r="O109" s="356">
        <f t="shared" si="38"/>
        <v>24633.464884000005</v>
      </c>
      <c r="P109" s="356">
        <f t="shared" si="38"/>
        <v>24633.464884000005</v>
      </c>
      <c r="Q109" s="356">
        <f t="shared" si="38"/>
        <v>24633.464884000005</v>
      </c>
      <c r="R109" s="356">
        <f t="shared" si="38"/>
        <v>24633.464884000005</v>
      </c>
      <c r="S109" s="356">
        <f t="shared" si="38"/>
        <v>24633.464884000005</v>
      </c>
      <c r="T109" s="356">
        <f t="shared" si="38"/>
        <v>24633.464884000005</v>
      </c>
      <c r="U109" s="356">
        <f t="shared" si="38"/>
        <v>24633.464884000005</v>
      </c>
      <c r="V109" s="356">
        <f t="shared" si="38"/>
        <v>24633.464884000005</v>
      </c>
      <c r="W109" s="356">
        <f t="shared" si="38"/>
        <v>24633.464884000005</v>
      </c>
      <c r="X109" s="356">
        <f t="shared" si="38"/>
        <v>24633.464884000005</v>
      </c>
      <c r="Y109" s="356">
        <f t="shared" si="38"/>
        <v>24633.464884000005</v>
      </c>
      <c r="Z109" s="356">
        <f t="shared" si="38"/>
        <v>24633.464884000005</v>
      </c>
      <c r="AA109" s="356">
        <f t="shared" si="38"/>
        <v>24633.464884000005</v>
      </c>
      <c r="AB109" s="356">
        <f t="shared" si="38"/>
        <v>24633.464884000005</v>
      </c>
      <c r="AC109" s="356">
        <f t="shared" si="38"/>
        <v>24633.464884000005</v>
      </c>
      <c r="AD109" s="356">
        <f t="shared" si="38"/>
        <v>24633.464884000005</v>
      </c>
      <c r="AE109" s="356">
        <f t="shared" si="38"/>
        <v>24633.464884000005</v>
      </c>
      <c r="AF109" s="356">
        <f t="shared" si="38"/>
        <v>24633.464884000005</v>
      </c>
      <c r="AG109" s="356">
        <f t="shared" si="38"/>
        <v>24633.464884000005</v>
      </c>
      <c r="AH109" s="356">
        <f t="shared" si="38"/>
        <v>24633.464884000005</v>
      </c>
      <c r="AI109" s="356">
        <f t="shared" si="38"/>
        <v>24633.464884000005</v>
      </c>
      <c r="AJ109" s="356">
        <f t="shared" si="38"/>
        <v>24633.464884000005</v>
      </c>
      <c r="AK109" s="356">
        <f t="shared" si="38"/>
        <v>24633.464884000005</v>
      </c>
      <c r="AL109" s="356">
        <f t="shared" si="38"/>
        <v>24633.464884000005</v>
      </c>
      <c r="AM109" s="356">
        <f t="shared" si="38"/>
        <v>24633.464884000005</v>
      </c>
      <c r="AN109" s="356">
        <f t="shared" si="38"/>
        <v>24633.464884000005</v>
      </c>
      <c r="AO109" s="356">
        <f t="shared" si="38"/>
        <v>24633.464884000005</v>
      </c>
      <c r="AP109" s="356">
        <f t="shared" si="38"/>
        <v>24633.464884000005</v>
      </c>
      <c r="AT109" s="176"/>
      <c r="AU109" s="176"/>
      <c r="AV109" s="176"/>
      <c r="AW109" s="176"/>
      <c r="AX109" s="176"/>
      <c r="AY109" s="176"/>
      <c r="AZ109" s="176"/>
      <c r="BA109" s="176"/>
      <c r="BB109" s="176"/>
      <c r="BC109" s="176"/>
      <c r="BD109" s="176"/>
      <c r="BE109" s="176"/>
      <c r="BF109" s="176"/>
      <c r="BG109" s="176"/>
    </row>
    <row r="110" spans="1:71" ht="25.5" hidden="1" x14ac:dyDescent="0.2">
      <c r="A110" s="355" t="s">
        <v>599</v>
      </c>
      <c r="B110" s="356"/>
      <c r="C110" s="356"/>
      <c r="D110" s="356">
        <f>0.0419920335874043*1000000</f>
        <v>41992.033587404294</v>
      </c>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176"/>
      <c r="AU110" s="176"/>
      <c r="AV110" s="176"/>
      <c r="AW110" s="176"/>
      <c r="AX110" s="176"/>
      <c r="AY110" s="176"/>
      <c r="AZ110" s="176"/>
      <c r="BA110" s="176"/>
      <c r="BB110" s="176"/>
      <c r="BC110" s="176"/>
      <c r="BD110" s="176"/>
      <c r="BE110" s="176"/>
      <c r="BF110" s="176"/>
      <c r="BG110" s="176"/>
    </row>
    <row r="111" spans="1:71" ht="12.75" hidden="1" x14ac:dyDescent="0.2">
      <c r="A111" s="355" t="s">
        <v>475</v>
      </c>
      <c r="B111" s="354"/>
      <c r="C111" s="354">
        <f>B111+$I$123*C115</f>
        <v>0</v>
      </c>
      <c r="D111" s="354">
        <f>C111+$I$123*D115</f>
        <v>4.6035000000000013E-2</v>
      </c>
      <c r="E111" s="354">
        <f t="shared" ref="E111:AP111" si="39">D111+$I$123*E115</f>
        <v>9.346500000000002E-2</v>
      </c>
      <c r="F111" s="354">
        <f t="shared" si="39"/>
        <v>0.13950000000000004</v>
      </c>
      <c r="G111" s="354">
        <f t="shared" si="39"/>
        <v>0.13950000000000004</v>
      </c>
      <c r="H111" s="354">
        <f t="shared" si="39"/>
        <v>0.13950000000000004</v>
      </c>
      <c r="I111" s="354">
        <f t="shared" si="39"/>
        <v>0.13950000000000004</v>
      </c>
      <c r="J111" s="354">
        <f t="shared" si="39"/>
        <v>0.13950000000000004</v>
      </c>
      <c r="K111" s="354">
        <f t="shared" si="39"/>
        <v>0.13950000000000004</v>
      </c>
      <c r="L111" s="354">
        <f t="shared" si="39"/>
        <v>0.13950000000000004</v>
      </c>
      <c r="M111" s="354">
        <f t="shared" si="39"/>
        <v>0.13950000000000004</v>
      </c>
      <c r="N111" s="354">
        <f t="shared" si="39"/>
        <v>0.13950000000000004</v>
      </c>
      <c r="O111" s="354">
        <f t="shared" si="39"/>
        <v>0.13950000000000004</v>
      </c>
      <c r="P111" s="354">
        <f t="shared" si="39"/>
        <v>0.13950000000000004</v>
      </c>
      <c r="Q111" s="354">
        <f t="shared" si="39"/>
        <v>0.13950000000000004</v>
      </c>
      <c r="R111" s="354">
        <f t="shared" si="39"/>
        <v>0.13950000000000004</v>
      </c>
      <c r="S111" s="354">
        <f t="shared" si="39"/>
        <v>0.13950000000000004</v>
      </c>
      <c r="T111" s="354">
        <f t="shared" si="39"/>
        <v>0.13950000000000004</v>
      </c>
      <c r="U111" s="354">
        <f t="shared" si="39"/>
        <v>0.13950000000000004</v>
      </c>
      <c r="V111" s="354">
        <f t="shared" si="39"/>
        <v>0.13950000000000004</v>
      </c>
      <c r="W111" s="354">
        <f t="shared" si="39"/>
        <v>0.13950000000000004</v>
      </c>
      <c r="X111" s="354">
        <f t="shared" si="39"/>
        <v>0.13950000000000004</v>
      </c>
      <c r="Y111" s="354">
        <f t="shared" si="39"/>
        <v>0.13950000000000004</v>
      </c>
      <c r="Z111" s="354">
        <f t="shared" si="39"/>
        <v>0.13950000000000004</v>
      </c>
      <c r="AA111" s="354">
        <f t="shared" si="39"/>
        <v>0.13950000000000004</v>
      </c>
      <c r="AB111" s="354">
        <f t="shared" si="39"/>
        <v>0.13950000000000004</v>
      </c>
      <c r="AC111" s="354">
        <f t="shared" si="39"/>
        <v>0.13950000000000004</v>
      </c>
      <c r="AD111" s="354">
        <f t="shared" si="39"/>
        <v>0.13950000000000004</v>
      </c>
      <c r="AE111" s="354">
        <f t="shared" si="39"/>
        <v>0.13950000000000004</v>
      </c>
      <c r="AF111" s="354">
        <f t="shared" si="39"/>
        <v>0.13950000000000004</v>
      </c>
      <c r="AG111" s="354">
        <f t="shared" si="39"/>
        <v>0.13950000000000004</v>
      </c>
      <c r="AH111" s="354">
        <f t="shared" si="39"/>
        <v>0.13950000000000004</v>
      </c>
      <c r="AI111" s="354">
        <f t="shared" si="39"/>
        <v>0.13950000000000004</v>
      </c>
      <c r="AJ111" s="354">
        <f t="shared" si="39"/>
        <v>0.13950000000000004</v>
      </c>
      <c r="AK111" s="354">
        <f t="shared" si="39"/>
        <v>0.13950000000000004</v>
      </c>
      <c r="AL111" s="354">
        <f t="shared" si="39"/>
        <v>0.13950000000000004</v>
      </c>
      <c r="AM111" s="354">
        <f t="shared" si="39"/>
        <v>0.13950000000000004</v>
      </c>
      <c r="AN111" s="354">
        <f t="shared" si="39"/>
        <v>0.13950000000000004</v>
      </c>
      <c r="AO111" s="354">
        <f t="shared" si="39"/>
        <v>0.13950000000000004</v>
      </c>
      <c r="AP111" s="354">
        <f t="shared" si="39"/>
        <v>0.13950000000000004</v>
      </c>
      <c r="AT111" s="176"/>
      <c r="AU111" s="176"/>
      <c r="AV111" s="176"/>
      <c r="AW111" s="176"/>
      <c r="AX111" s="176"/>
      <c r="AY111" s="176"/>
      <c r="AZ111" s="176"/>
      <c r="BA111" s="176"/>
      <c r="BB111" s="176"/>
      <c r="BC111" s="176"/>
      <c r="BD111" s="176"/>
      <c r="BE111" s="176"/>
      <c r="BF111" s="176"/>
      <c r="BG111" s="176"/>
    </row>
    <row r="112" spans="1:71" ht="12.75" hidden="1" x14ac:dyDescent="0.2">
      <c r="A112" s="355" t="s">
        <v>476</v>
      </c>
      <c r="B112" s="357">
        <v>0.93</v>
      </c>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354"/>
      <c r="AM112" s="354"/>
      <c r="AN112" s="354"/>
      <c r="AO112" s="354"/>
      <c r="AP112" s="354"/>
      <c r="AT112" s="176"/>
      <c r="AU112" s="176"/>
      <c r="AV112" s="176"/>
      <c r="AW112" s="176"/>
      <c r="AX112" s="176"/>
      <c r="AY112" s="176"/>
      <c r="AZ112" s="176"/>
      <c r="BA112" s="176"/>
      <c r="BB112" s="176"/>
      <c r="BC112" s="176"/>
      <c r="BD112" s="176"/>
      <c r="BE112" s="176"/>
      <c r="BF112" s="176"/>
      <c r="BG112" s="176"/>
    </row>
    <row r="113" spans="1:71" ht="12.75" hidden="1" x14ac:dyDescent="0.2">
      <c r="A113" s="355" t="s">
        <v>477</v>
      </c>
      <c r="B113" s="357">
        <v>4380</v>
      </c>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c r="AG113" s="354"/>
      <c r="AH113" s="354"/>
      <c r="AI113" s="354"/>
      <c r="AJ113" s="354"/>
      <c r="AK113" s="354"/>
      <c r="AL113" s="354"/>
      <c r="AM113" s="354"/>
      <c r="AN113" s="354"/>
      <c r="AO113" s="354"/>
      <c r="AP113" s="354"/>
      <c r="AT113" s="176"/>
      <c r="AU113" s="176"/>
      <c r="AV113" s="176"/>
      <c r="AW113" s="176"/>
      <c r="AX113" s="176"/>
      <c r="AY113" s="176"/>
      <c r="AZ113" s="176"/>
      <c r="BA113" s="176"/>
      <c r="BB113" s="176"/>
      <c r="BC113" s="176"/>
      <c r="BD113" s="176"/>
      <c r="BE113" s="176"/>
      <c r="BF113" s="176"/>
      <c r="BG113" s="176"/>
    </row>
    <row r="114" spans="1:71" ht="12.75" hidden="1" x14ac:dyDescent="0.2">
      <c r="A114" s="355" t="s">
        <v>595</v>
      </c>
      <c r="B114" s="397">
        <v>2457.5300000000002</v>
      </c>
      <c r="C114" s="397">
        <v>2671.66</v>
      </c>
      <c r="D114" s="397">
        <v>2862.69</v>
      </c>
      <c r="E114" s="397">
        <v>3055.31</v>
      </c>
      <c r="F114" s="397">
        <v>3159.99</v>
      </c>
      <c r="G114" s="397">
        <v>3286.39</v>
      </c>
      <c r="H114" s="397">
        <v>3286.39</v>
      </c>
      <c r="I114" s="397">
        <v>3286.39</v>
      </c>
      <c r="J114" s="397">
        <v>3286.39</v>
      </c>
      <c r="K114" s="397">
        <v>3286.39</v>
      </c>
      <c r="L114" s="397">
        <v>3286.39</v>
      </c>
      <c r="M114" s="397">
        <v>3286.39</v>
      </c>
      <c r="N114" s="397">
        <v>3286.39</v>
      </c>
      <c r="O114" s="397">
        <v>3286.39</v>
      </c>
      <c r="P114" s="397">
        <v>3286.39</v>
      </c>
      <c r="Q114" s="397">
        <v>3286.39</v>
      </c>
      <c r="R114" s="397">
        <v>3286.39</v>
      </c>
      <c r="S114" s="397">
        <v>3286.39</v>
      </c>
      <c r="T114" s="397">
        <v>3286.39</v>
      </c>
      <c r="U114" s="397">
        <v>3286.39</v>
      </c>
      <c r="V114" s="397">
        <v>3286.39</v>
      </c>
      <c r="W114" s="397">
        <v>3286.39</v>
      </c>
      <c r="X114" s="397">
        <v>3286.39</v>
      </c>
      <c r="Y114" s="397">
        <v>3286.39</v>
      </c>
      <c r="Z114" s="397">
        <v>3286.39</v>
      </c>
      <c r="AA114" s="397">
        <v>3286.39</v>
      </c>
      <c r="AB114" s="397">
        <v>3286.39</v>
      </c>
      <c r="AC114" s="397">
        <v>3286.39</v>
      </c>
      <c r="AD114" s="397">
        <v>3286.39</v>
      </c>
      <c r="AE114" s="397">
        <v>3286.39</v>
      </c>
      <c r="AF114" s="397">
        <v>3286.39</v>
      </c>
      <c r="AG114" s="397">
        <v>3286.39</v>
      </c>
      <c r="AH114" s="397">
        <v>3286.39</v>
      </c>
      <c r="AI114" s="397">
        <v>3286.39</v>
      </c>
      <c r="AJ114" s="397">
        <v>3286.39</v>
      </c>
      <c r="AK114" s="397">
        <v>3286.39</v>
      </c>
      <c r="AL114" s="397">
        <v>3286.39</v>
      </c>
      <c r="AM114" s="397">
        <v>3286.39</v>
      </c>
      <c r="AN114" s="397">
        <v>3286.39</v>
      </c>
      <c r="AO114" s="397">
        <v>3286.39</v>
      </c>
      <c r="AP114" s="397">
        <v>3286.39</v>
      </c>
      <c r="AT114" s="176"/>
      <c r="AU114" s="176"/>
      <c r="AV114" s="176"/>
      <c r="AW114" s="176"/>
      <c r="AX114" s="176"/>
      <c r="AY114" s="176"/>
      <c r="AZ114" s="176"/>
      <c r="BA114" s="176"/>
      <c r="BB114" s="176"/>
      <c r="BC114" s="176"/>
      <c r="BD114" s="176"/>
      <c r="BE114" s="176"/>
      <c r="BF114" s="176"/>
      <c r="BG114" s="176"/>
    </row>
    <row r="115" spans="1:71" ht="15" hidden="1" x14ac:dyDescent="0.2">
      <c r="A115" s="358" t="s">
        <v>478</v>
      </c>
      <c r="B115" s="359">
        <v>0</v>
      </c>
      <c r="C115" s="360">
        <v>0</v>
      </c>
      <c r="D115" s="360">
        <v>0.33</v>
      </c>
      <c r="E115" s="360">
        <v>0.34</v>
      </c>
      <c r="F115" s="360">
        <v>0.33</v>
      </c>
      <c r="G115" s="359">
        <v>0</v>
      </c>
      <c r="H115" s="359">
        <v>0</v>
      </c>
      <c r="I115" s="359">
        <v>0</v>
      </c>
      <c r="J115" s="359">
        <v>0</v>
      </c>
      <c r="K115" s="359">
        <v>0</v>
      </c>
      <c r="L115" s="359">
        <v>0</v>
      </c>
      <c r="M115" s="359">
        <v>0</v>
      </c>
      <c r="N115" s="359">
        <v>0</v>
      </c>
      <c r="O115" s="359">
        <v>0</v>
      </c>
      <c r="P115" s="359">
        <v>0</v>
      </c>
      <c r="Q115" s="359">
        <v>0</v>
      </c>
      <c r="R115" s="359">
        <v>0</v>
      </c>
      <c r="S115" s="359">
        <v>0</v>
      </c>
      <c r="T115" s="359">
        <v>0</v>
      </c>
      <c r="U115" s="359">
        <v>0</v>
      </c>
      <c r="V115" s="359">
        <v>0</v>
      </c>
      <c r="W115" s="359">
        <v>0</v>
      </c>
      <c r="X115" s="359">
        <v>0</v>
      </c>
      <c r="Y115" s="359">
        <v>0</v>
      </c>
      <c r="Z115" s="359">
        <v>0</v>
      </c>
      <c r="AA115" s="359">
        <v>0</v>
      </c>
      <c r="AB115" s="359">
        <v>0</v>
      </c>
      <c r="AC115" s="359">
        <v>0</v>
      </c>
      <c r="AD115" s="359">
        <v>0</v>
      </c>
      <c r="AE115" s="359">
        <v>0</v>
      </c>
      <c r="AF115" s="359">
        <v>0</v>
      </c>
      <c r="AG115" s="359">
        <v>0</v>
      </c>
      <c r="AH115" s="359">
        <v>0</v>
      </c>
      <c r="AI115" s="359">
        <v>0</v>
      </c>
      <c r="AJ115" s="359">
        <v>0</v>
      </c>
      <c r="AK115" s="359">
        <v>0</v>
      </c>
      <c r="AL115" s="359">
        <v>0</v>
      </c>
      <c r="AM115" s="359">
        <v>0</v>
      </c>
      <c r="AN115" s="359">
        <v>0</v>
      </c>
      <c r="AO115" s="359">
        <v>0</v>
      </c>
      <c r="AP115" s="359">
        <v>0</v>
      </c>
      <c r="AT115" s="176"/>
      <c r="AU115" s="176"/>
      <c r="AV115" s="176"/>
      <c r="AW115" s="176"/>
      <c r="AX115" s="176"/>
      <c r="AY115" s="176"/>
      <c r="AZ115" s="176"/>
      <c r="BA115" s="176"/>
      <c r="BB115" s="176"/>
      <c r="BC115" s="176"/>
      <c r="BD115" s="176"/>
      <c r="BE115" s="176"/>
      <c r="BF115" s="176"/>
      <c r="BG115" s="176"/>
    </row>
    <row r="116" spans="1:71" ht="12.75" hidden="1" x14ac:dyDescent="0.2">
      <c r="A116" s="182"/>
      <c r="B116" s="179"/>
      <c r="C116" s="17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80"/>
      <c r="AR116" s="180"/>
      <c r="AS116" s="180"/>
      <c r="AT116" s="179"/>
      <c r="AU116" s="179"/>
      <c r="AV116" s="179"/>
      <c r="AW116" s="179"/>
      <c r="AX116" s="179"/>
      <c r="AY116" s="179"/>
      <c r="AZ116" s="179"/>
      <c r="BA116" s="179"/>
      <c r="BB116" s="179"/>
      <c r="BC116" s="179"/>
      <c r="BD116" s="179"/>
      <c r="BE116" s="179"/>
      <c r="BF116" s="179"/>
      <c r="BG116" s="179"/>
      <c r="BH116" s="179"/>
      <c r="BI116" s="179"/>
      <c r="BJ116" s="179"/>
      <c r="BK116" s="179"/>
      <c r="BL116" s="179"/>
      <c r="BM116" s="179"/>
      <c r="BN116" s="179"/>
      <c r="BO116" s="179"/>
      <c r="BP116" s="179"/>
      <c r="BQ116" s="179"/>
      <c r="BR116" s="179"/>
      <c r="BS116" s="179"/>
    </row>
    <row r="117" spans="1:71" ht="12.75" hidden="1" x14ac:dyDescent="0.2">
      <c r="A117" s="182"/>
      <c r="B117" s="17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80"/>
      <c r="AR117" s="180"/>
      <c r="AS117" s="180"/>
      <c r="AT117" s="179"/>
      <c r="AU117" s="179"/>
      <c r="AV117" s="179"/>
      <c r="AW117" s="179"/>
      <c r="AX117" s="179"/>
      <c r="AY117" s="179"/>
      <c r="AZ117" s="179"/>
      <c r="BA117" s="179"/>
      <c r="BB117" s="179"/>
      <c r="BC117" s="179"/>
      <c r="BD117" s="179"/>
      <c r="BE117" s="179"/>
      <c r="BF117" s="179"/>
      <c r="BG117" s="179"/>
      <c r="BH117" s="179"/>
      <c r="BI117" s="179"/>
      <c r="BJ117" s="179"/>
      <c r="BK117" s="179"/>
      <c r="BL117" s="179"/>
      <c r="BM117" s="179"/>
      <c r="BN117" s="179"/>
      <c r="BO117" s="179"/>
      <c r="BP117" s="179"/>
      <c r="BQ117" s="179"/>
      <c r="BR117" s="179"/>
      <c r="BS117" s="179"/>
    </row>
    <row r="118" spans="1:71" ht="12.75" hidden="1" x14ac:dyDescent="0.2">
      <c r="A118" s="352"/>
      <c r="B118" s="497" t="s">
        <v>479</v>
      </c>
      <c r="C118" s="498"/>
      <c r="D118" s="497" t="s">
        <v>480</v>
      </c>
      <c r="E118" s="498"/>
      <c r="F118" s="352"/>
      <c r="G118" s="352"/>
      <c r="H118" s="352"/>
      <c r="I118" s="352"/>
      <c r="J118" s="352"/>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80"/>
      <c r="AR118" s="180"/>
      <c r="AS118" s="180"/>
      <c r="AT118" s="179"/>
      <c r="AU118" s="179"/>
      <c r="AV118" s="179"/>
      <c r="AW118" s="179"/>
      <c r="AX118" s="179"/>
      <c r="AY118" s="179"/>
      <c r="AZ118" s="179"/>
      <c r="BA118" s="179"/>
      <c r="BB118" s="179"/>
      <c r="BC118" s="179"/>
      <c r="BD118" s="179"/>
      <c r="BE118" s="179"/>
      <c r="BF118" s="179"/>
      <c r="BG118" s="179"/>
      <c r="BH118" s="179"/>
      <c r="BI118" s="179"/>
      <c r="BJ118" s="179"/>
      <c r="BK118" s="179"/>
      <c r="BL118" s="179"/>
      <c r="BM118" s="179"/>
      <c r="BN118" s="179"/>
      <c r="BO118" s="179"/>
      <c r="BP118" s="179"/>
      <c r="BQ118" s="179"/>
      <c r="BR118" s="179"/>
      <c r="BS118" s="179"/>
    </row>
    <row r="119" spans="1:71" ht="12.75" hidden="1" x14ac:dyDescent="0.2">
      <c r="A119" s="355" t="s">
        <v>481</v>
      </c>
      <c r="B119" s="361">
        <f>'3.1. паспорт Техсостояние ПС'!N25</f>
        <v>0.25</v>
      </c>
      <c r="C119" s="352" t="s">
        <v>482</v>
      </c>
      <c r="D119" s="382">
        <f>'3.1. паспорт Техсостояние ПС'!O25</f>
        <v>0.4</v>
      </c>
      <c r="E119" s="352" t="s">
        <v>482</v>
      </c>
      <c r="F119" s="352"/>
      <c r="G119" s="352"/>
      <c r="H119" s="352"/>
      <c r="I119" s="352"/>
      <c r="J119" s="352"/>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80"/>
      <c r="AR119" s="180"/>
      <c r="AS119" s="180"/>
      <c r="AT119" s="179"/>
      <c r="AU119" s="179"/>
      <c r="AV119" s="179"/>
      <c r="AW119" s="179"/>
      <c r="AX119" s="179"/>
      <c r="AY119" s="179"/>
      <c r="AZ119" s="179"/>
      <c r="BA119" s="179"/>
      <c r="BB119" s="179"/>
      <c r="BC119" s="179"/>
      <c r="BD119" s="179"/>
      <c r="BE119" s="179"/>
      <c r="BF119" s="179"/>
      <c r="BG119" s="179"/>
      <c r="BH119" s="179"/>
      <c r="BI119" s="179"/>
      <c r="BJ119" s="179"/>
      <c r="BK119" s="179"/>
      <c r="BL119" s="179"/>
      <c r="BM119" s="179"/>
      <c r="BN119" s="179"/>
      <c r="BO119" s="179"/>
      <c r="BP119" s="179"/>
      <c r="BQ119" s="179"/>
      <c r="BR119" s="179"/>
      <c r="BS119" s="179"/>
    </row>
    <row r="120" spans="1:71" ht="12.75" hidden="1" x14ac:dyDescent="0.2">
      <c r="A120" s="355" t="s">
        <v>596</v>
      </c>
      <c r="B120" s="361"/>
      <c r="C120" s="352"/>
      <c r="D120" s="382">
        <v>7.4956000000000014</v>
      </c>
      <c r="E120" s="352" t="s">
        <v>597</v>
      </c>
      <c r="F120" s="352"/>
      <c r="G120" s="352"/>
      <c r="H120" s="352"/>
      <c r="I120" s="352"/>
      <c r="J120" s="352"/>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80"/>
      <c r="AR120" s="180"/>
      <c r="AS120" s="180"/>
      <c r="AT120" s="179"/>
      <c r="AU120" s="179"/>
      <c r="AV120" s="179"/>
      <c r="AW120" s="179"/>
      <c r="AX120" s="179"/>
      <c r="AY120" s="179"/>
      <c r="AZ120" s="179"/>
      <c r="BA120" s="179"/>
      <c r="BB120" s="179"/>
      <c r="BC120" s="179"/>
      <c r="BD120" s="179"/>
      <c r="BE120" s="179"/>
      <c r="BF120" s="179"/>
      <c r="BG120" s="179"/>
      <c r="BH120" s="179"/>
      <c r="BI120" s="179"/>
      <c r="BJ120" s="179"/>
      <c r="BK120" s="179"/>
      <c r="BL120" s="179"/>
      <c r="BM120" s="179"/>
      <c r="BN120" s="179"/>
      <c r="BO120" s="179"/>
      <c r="BP120" s="179"/>
      <c r="BQ120" s="179"/>
      <c r="BR120" s="179"/>
      <c r="BS120" s="179"/>
    </row>
    <row r="121" spans="1:71" ht="25.5" hidden="1" x14ac:dyDescent="0.2">
      <c r="A121" s="355" t="s">
        <v>481</v>
      </c>
      <c r="B121" s="352">
        <f>$B$112*B119</f>
        <v>0.23250000000000001</v>
      </c>
      <c r="C121" s="352" t="s">
        <v>125</v>
      </c>
      <c r="D121" s="352">
        <f>$B$112*D119</f>
        <v>0.37200000000000005</v>
      </c>
      <c r="E121" s="352" t="s">
        <v>125</v>
      </c>
      <c r="F121" s="355" t="s">
        <v>483</v>
      </c>
      <c r="G121" s="352">
        <f>D119-B119</f>
        <v>0.15000000000000002</v>
      </c>
      <c r="H121" s="352" t="s">
        <v>482</v>
      </c>
      <c r="I121" s="362">
        <f>$B$112*G121</f>
        <v>0.13950000000000004</v>
      </c>
      <c r="J121" s="352" t="s">
        <v>125</v>
      </c>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80"/>
      <c r="AR121" s="180"/>
      <c r="AS121" s="180"/>
      <c r="AT121" s="179"/>
      <c r="AU121" s="179"/>
      <c r="AV121" s="179"/>
      <c r="AW121" s="179"/>
      <c r="AX121" s="179"/>
      <c r="AY121" s="179"/>
      <c r="AZ121" s="179"/>
      <c r="BA121" s="179"/>
      <c r="BB121" s="179"/>
      <c r="BC121" s="179"/>
      <c r="BD121" s="179"/>
      <c r="BE121" s="179"/>
      <c r="BF121" s="179"/>
      <c r="BG121" s="179"/>
      <c r="BH121" s="179"/>
      <c r="BI121" s="179"/>
      <c r="BJ121" s="179"/>
      <c r="BK121" s="179"/>
      <c r="BL121" s="179"/>
      <c r="BM121" s="179"/>
      <c r="BN121" s="179"/>
      <c r="BO121" s="179"/>
      <c r="BP121" s="179"/>
      <c r="BQ121" s="179"/>
      <c r="BR121" s="179"/>
      <c r="BS121" s="179"/>
    </row>
    <row r="122" spans="1:71" ht="25.5" hidden="1" x14ac:dyDescent="0.2">
      <c r="A122" s="352"/>
      <c r="B122" s="352"/>
      <c r="C122" s="352"/>
      <c r="D122" s="352"/>
      <c r="E122" s="352"/>
      <c r="F122" s="355" t="s">
        <v>484</v>
      </c>
      <c r="G122" s="352">
        <f>I122/$B$112</f>
        <v>0</v>
      </c>
      <c r="H122" s="352" t="s">
        <v>482</v>
      </c>
      <c r="I122" s="361"/>
      <c r="J122" s="352" t="s">
        <v>125</v>
      </c>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80"/>
      <c r="AR122" s="180"/>
      <c r="AS122" s="180"/>
      <c r="AT122" s="179"/>
      <c r="AU122" s="179"/>
      <c r="AV122" s="179"/>
      <c r="AW122" s="179"/>
      <c r="AX122" s="179"/>
      <c r="AY122" s="179"/>
      <c r="AZ122" s="179"/>
      <c r="BA122" s="179"/>
      <c r="BB122" s="179"/>
      <c r="BC122" s="179"/>
      <c r="BD122" s="179"/>
      <c r="BE122" s="179"/>
      <c r="BF122" s="179"/>
      <c r="BG122" s="179"/>
      <c r="BH122" s="179"/>
      <c r="BI122" s="179"/>
      <c r="BJ122" s="179"/>
      <c r="BK122" s="179"/>
      <c r="BL122" s="179"/>
      <c r="BM122" s="179"/>
      <c r="BN122" s="179"/>
      <c r="BO122" s="179"/>
      <c r="BP122" s="179"/>
      <c r="BQ122" s="179"/>
      <c r="BR122" s="179"/>
      <c r="BS122" s="179"/>
    </row>
    <row r="123" spans="1:71" ht="38.25" hidden="1" x14ac:dyDescent="0.2">
      <c r="A123" s="363"/>
      <c r="B123" s="364"/>
      <c r="C123" s="364"/>
      <c r="D123" s="364"/>
      <c r="E123" s="364"/>
      <c r="F123" s="365" t="s">
        <v>485</v>
      </c>
      <c r="G123" s="362">
        <f>G121</f>
        <v>0.15000000000000002</v>
      </c>
      <c r="H123" s="352" t="s">
        <v>482</v>
      </c>
      <c r="I123" s="357">
        <f>I121</f>
        <v>0.13950000000000004</v>
      </c>
      <c r="J123" s="352" t="s">
        <v>125</v>
      </c>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80"/>
      <c r="AR123" s="180"/>
      <c r="AS123" s="180"/>
      <c r="AT123" s="179"/>
      <c r="AU123" s="179"/>
      <c r="AV123" s="179"/>
      <c r="AW123" s="179"/>
      <c r="AX123" s="179"/>
      <c r="AY123" s="179"/>
      <c r="AZ123" s="179"/>
      <c r="BA123" s="179"/>
      <c r="BB123" s="179"/>
      <c r="BC123" s="179"/>
      <c r="BD123" s="179"/>
      <c r="BE123" s="179"/>
      <c r="BF123" s="179"/>
      <c r="BG123" s="179"/>
      <c r="BH123" s="179"/>
      <c r="BI123" s="179"/>
      <c r="BJ123" s="179"/>
      <c r="BK123" s="179"/>
      <c r="BL123" s="179"/>
      <c r="BM123" s="179"/>
      <c r="BN123" s="179"/>
      <c r="BO123" s="179"/>
      <c r="BP123" s="179"/>
      <c r="BQ123" s="179"/>
      <c r="BR123" s="179"/>
      <c r="BS123" s="179"/>
    </row>
    <row r="124" spans="1:71" ht="12.75" hidden="1" x14ac:dyDescent="0.2">
      <c r="A124" s="183"/>
      <c r="B124" s="181"/>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80"/>
      <c r="AR124" s="180"/>
      <c r="AS124" s="180"/>
      <c r="AT124" s="179"/>
      <c r="AU124" s="179"/>
      <c r="AV124" s="179"/>
      <c r="AW124" s="179"/>
      <c r="AX124" s="179"/>
      <c r="AY124" s="179"/>
      <c r="AZ124" s="179"/>
      <c r="BA124" s="179"/>
      <c r="BB124" s="179"/>
      <c r="BC124" s="179"/>
      <c r="BD124" s="179"/>
      <c r="BE124" s="179"/>
      <c r="BF124" s="179"/>
      <c r="BG124" s="179"/>
      <c r="BH124" s="179"/>
      <c r="BI124" s="179"/>
      <c r="BJ124" s="179"/>
      <c r="BK124" s="179"/>
      <c r="BL124" s="179"/>
      <c r="BM124" s="179"/>
      <c r="BN124" s="179"/>
      <c r="BO124" s="179"/>
      <c r="BP124" s="179"/>
      <c r="BQ124" s="179"/>
      <c r="BR124" s="179"/>
      <c r="BS124" s="179"/>
    </row>
    <row r="125" spans="1:71" hidden="1" x14ac:dyDescent="0.2">
      <c r="A125" s="366" t="s">
        <v>486</v>
      </c>
      <c r="B125" s="367">
        <f>'6.2. Паспорт фин осв ввод'!C24</f>
        <v>9.6104167700000005</v>
      </c>
      <c r="C125" s="181"/>
      <c r="D125" s="494" t="s">
        <v>289</v>
      </c>
      <c r="E125" s="368" t="s">
        <v>500</v>
      </c>
      <c r="F125" s="369">
        <v>35</v>
      </c>
      <c r="G125" s="495" t="s">
        <v>588</v>
      </c>
      <c r="H125" s="181"/>
      <c r="I125" s="181"/>
      <c r="J125" s="181"/>
      <c r="K125" s="181"/>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1"/>
      <c r="AH125" s="181"/>
      <c r="AI125" s="181"/>
      <c r="AJ125" s="181"/>
      <c r="AK125" s="181"/>
      <c r="AL125" s="181"/>
      <c r="AM125" s="181"/>
      <c r="AN125" s="181"/>
      <c r="AO125" s="181"/>
      <c r="AP125" s="181"/>
      <c r="AQ125" s="181"/>
      <c r="AR125" s="181"/>
      <c r="AS125" s="181"/>
      <c r="AT125" s="181"/>
      <c r="AU125" s="181"/>
      <c r="AV125" s="181"/>
      <c r="AW125" s="181"/>
      <c r="AX125" s="181"/>
      <c r="AY125" s="181"/>
      <c r="AZ125" s="181"/>
      <c r="BA125" s="181"/>
      <c r="BB125" s="181"/>
      <c r="BC125" s="181"/>
      <c r="BD125" s="181"/>
      <c r="BE125" s="181"/>
      <c r="BF125" s="181"/>
      <c r="BG125" s="181"/>
      <c r="BH125" s="181"/>
      <c r="BI125" s="181"/>
      <c r="BJ125" s="181"/>
      <c r="BK125" s="181"/>
      <c r="BL125" s="181"/>
      <c r="BM125" s="181"/>
      <c r="BN125" s="181"/>
      <c r="BO125" s="181"/>
      <c r="BP125" s="181"/>
      <c r="BQ125" s="181"/>
      <c r="BR125" s="181"/>
      <c r="BS125" s="181"/>
    </row>
    <row r="126" spans="1:71" hidden="1" x14ac:dyDescent="0.2">
      <c r="A126" s="366" t="s">
        <v>289</v>
      </c>
      <c r="B126" s="370">
        <v>30</v>
      </c>
      <c r="C126" s="181"/>
      <c r="D126" s="494"/>
      <c r="E126" s="368" t="s">
        <v>589</v>
      </c>
      <c r="F126" s="369">
        <v>30</v>
      </c>
      <c r="G126" s="495"/>
      <c r="H126" s="181"/>
      <c r="I126" s="181"/>
      <c r="J126" s="181"/>
      <c r="K126" s="181"/>
      <c r="L126" s="181"/>
      <c r="M126" s="181"/>
      <c r="N126" s="181"/>
      <c r="O126" s="181"/>
      <c r="P126" s="181"/>
      <c r="Q126" s="181"/>
      <c r="R126" s="181"/>
      <c r="S126" s="181"/>
      <c r="T126" s="181"/>
      <c r="U126" s="181"/>
      <c r="V126" s="181"/>
      <c r="W126" s="181"/>
      <c r="X126" s="181"/>
      <c r="Y126" s="181"/>
      <c r="Z126" s="181"/>
      <c r="AA126" s="181"/>
      <c r="AB126" s="181"/>
      <c r="AC126" s="181"/>
      <c r="AD126" s="181"/>
      <c r="AE126" s="181"/>
      <c r="AF126" s="181"/>
      <c r="AG126" s="181"/>
      <c r="AH126" s="181"/>
      <c r="AI126" s="181"/>
      <c r="AJ126" s="181"/>
      <c r="AK126" s="181"/>
      <c r="AL126" s="181"/>
      <c r="AM126" s="181"/>
      <c r="AN126" s="181"/>
      <c r="AO126" s="181"/>
      <c r="AP126" s="181"/>
      <c r="AQ126" s="181"/>
      <c r="AR126" s="181"/>
      <c r="AS126" s="181"/>
      <c r="AT126" s="181"/>
      <c r="AU126" s="181"/>
      <c r="AV126" s="181"/>
      <c r="AW126" s="181"/>
      <c r="AX126" s="181"/>
      <c r="AY126" s="181"/>
      <c r="AZ126" s="181"/>
      <c r="BA126" s="181"/>
      <c r="BB126" s="181"/>
      <c r="BC126" s="181"/>
      <c r="BD126" s="181"/>
      <c r="BE126" s="181"/>
      <c r="BF126" s="181"/>
      <c r="BG126" s="181"/>
      <c r="BH126" s="181"/>
      <c r="BI126" s="181"/>
      <c r="BJ126" s="181"/>
      <c r="BK126" s="181"/>
      <c r="BL126" s="181"/>
      <c r="BM126" s="181"/>
      <c r="BN126" s="181"/>
      <c r="BO126" s="181"/>
      <c r="BP126" s="181"/>
      <c r="BQ126" s="181"/>
      <c r="BR126" s="181"/>
      <c r="BS126" s="181"/>
    </row>
    <row r="127" spans="1:71" hidden="1" x14ac:dyDescent="0.2">
      <c r="A127" s="366" t="s">
        <v>487</v>
      </c>
      <c r="B127" s="370"/>
      <c r="C127" s="184" t="s">
        <v>488</v>
      </c>
      <c r="D127" s="494"/>
      <c r="E127" s="368" t="s">
        <v>590</v>
      </c>
      <c r="F127" s="369">
        <v>30</v>
      </c>
      <c r="G127" s="495"/>
      <c r="H127" s="181"/>
      <c r="I127" s="181"/>
      <c r="J127" s="181"/>
      <c r="K127" s="181"/>
      <c r="L127" s="181"/>
      <c r="M127" s="181"/>
      <c r="N127" s="181"/>
      <c r="O127" s="181"/>
      <c r="P127" s="181"/>
      <c r="Q127" s="181"/>
      <c r="R127" s="181"/>
      <c r="S127" s="181"/>
      <c r="T127" s="181"/>
      <c r="U127" s="181"/>
      <c r="V127" s="181"/>
      <c r="W127" s="181"/>
      <c r="X127" s="181"/>
      <c r="Y127" s="181"/>
      <c r="Z127" s="181"/>
      <c r="AA127" s="181"/>
      <c r="AB127" s="181"/>
      <c r="AC127" s="181"/>
      <c r="AD127" s="181"/>
      <c r="AE127" s="181"/>
      <c r="AF127" s="181"/>
      <c r="AG127" s="181"/>
      <c r="AH127" s="181"/>
      <c r="AI127" s="181"/>
      <c r="AJ127" s="181"/>
      <c r="AK127" s="181"/>
      <c r="AL127" s="181"/>
      <c r="AM127" s="181"/>
      <c r="AN127" s="181"/>
      <c r="AO127" s="181"/>
      <c r="AP127" s="181"/>
      <c r="AQ127" s="181"/>
      <c r="AR127" s="181"/>
      <c r="AS127" s="181"/>
      <c r="AT127" s="181"/>
      <c r="AU127" s="181"/>
      <c r="AV127" s="181"/>
      <c r="AW127" s="181"/>
      <c r="AX127" s="181"/>
      <c r="AY127" s="181"/>
      <c r="AZ127" s="181"/>
      <c r="BA127" s="181"/>
      <c r="BB127" s="181"/>
      <c r="BC127" s="181"/>
      <c r="BD127" s="181"/>
      <c r="BE127" s="181"/>
      <c r="BF127" s="181"/>
      <c r="BG127" s="181"/>
      <c r="BH127" s="181"/>
      <c r="BI127" s="181"/>
      <c r="BJ127" s="181"/>
      <c r="BK127" s="181"/>
      <c r="BL127" s="181"/>
      <c r="BM127" s="181"/>
      <c r="BN127" s="181"/>
      <c r="BO127" s="181"/>
      <c r="BP127" s="181"/>
      <c r="BQ127" s="181"/>
      <c r="BR127" s="181"/>
      <c r="BS127" s="181"/>
    </row>
    <row r="128" spans="1:71" s="142" customFormat="1" hidden="1" x14ac:dyDescent="0.2">
      <c r="A128" s="371"/>
      <c r="B128" s="372"/>
      <c r="C128" s="185"/>
      <c r="D128" s="494"/>
      <c r="E128" s="368" t="s">
        <v>591</v>
      </c>
      <c r="F128" s="369">
        <v>30</v>
      </c>
      <c r="G128" s="495"/>
      <c r="H128" s="186"/>
      <c r="I128" s="186"/>
      <c r="J128" s="186"/>
      <c r="K128" s="186"/>
      <c r="L128" s="186"/>
      <c r="M128" s="186"/>
      <c r="N128" s="186"/>
      <c r="O128" s="186"/>
      <c r="P128" s="186"/>
      <c r="Q128" s="186"/>
      <c r="R128" s="186"/>
      <c r="S128" s="186"/>
      <c r="T128" s="186"/>
      <c r="U128" s="186"/>
      <c r="V128" s="186"/>
      <c r="W128" s="186"/>
      <c r="X128" s="186"/>
      <c r="Y128" s="186"/>
      <c r="Z128" s="186"/>
      <c r="AA128" s="186"/>
      <c r="AB128" s="186"/>
      <c r="AC128" s="186"/>
      <c r="AD128" s="186"/>
      <c r="AE128" s="186"/>
      <c r="AF128" s="186"/>
      <c r="AG128" s="186"/>
      <c r="AH128" s="186"/>
      <c r="AI128" s="186"/>
      <c r="AJ128" s="186"/>
      <c r="AK128" s="186"/>
      <c r="AL128" s="186"/>
      <c r="AM128" s="186"/>
      <c r="AN128" s="186"/>
      <c r="AO128" s="186"/>
      <c r="AP128" s="186"/>
      <c r="AQ128" s="186"/>
      <c r="AR128" s="186"/>
      <c r="AS128" s="186"/>
      <c r="AT128" s="186"/>
      <c r="AU128" s="186"/>
      <c r="AV128" s="186"/>
      <c r="AW128" s="186"/>
      <c r="AX128" s="186"/>
      <c r="AY128" s="186"/>
      <c r="AZ128" s="186"/>
      <c r="BA128" s="186"/>
      <c r="BB128" s="186"/>
      <c r="BC128" s="186"/>
      <c r="BD128" s="186"/>
      <c r="BE128" s="186"/>
      <c r="BF128" s="186"/>
      <c r="BG128" s="186"/>
      <c r="BH128" s="186"/>
      <c r="BI128" s="186"/>
      <c r="BJ128" s="186"/>
      <c r="BK128" s="186"/>
      <c r="BL128" s="186"/>
      <c r="BM128" s="186"/>
      <c r="BN128" s="186"/>
      <c r="BO128" s="186"/>
      <c r="BP128" s="186"/>
      <c r="BQ128" s="186"/>
      <c r="BR128" s="186"/>
      <c r="BS128" s="186"/>
    </row>
    <row r="129" spans="1:71" ht="12.75" hidden="1" x14ac:dyDescent="0.2">
      <c r="A129" s="366" t="s">
        <v>489</v>
      </c>
      <c r="B129" s="373">
        <f>$B$125*1000*1000</f>
        <v>9610416.7699999996</v>
      </c>
      <c r="C129" s="181"/>
      <c r="D129" s="181"/>
      <c r="E129" s="181"/>
      <c r="F129" s="181"/>
      <c r="G129" s="181"/>
      <c r="H129" s="181"/>
      <c r="I129" s="181"/>
      <c r="J129" s="181"/>
      <c r="K129" s="181"/>
      <c r="L129" s="181"/>
      <c r="M129" s="181"/>
      <c r="N129" s="181"/>
      <c r="O129" s="181"/>
      <c r="P129" s="181"/>
      <c r="Q129" s="181"/>
      <c r="R129" s="181"/>
      <c r="S129" s="181"/>
      <c r="T129" s="181"/>
      <c r="U129" s="181"/>
      <c r="V129" s="181"/>
      <c r="W129" s="181"/>
      <c r="X129" s="181"/>
      <c r="Y129" s="181"/>
      <c r="Z129" s="181"/>
      <c r="AA129" s="181"/>
      <c r="AB129" s="181"/>
      <c r="AC129" s="181"/>
      <c r="AD129" s="181"/>
      <c r="AE129" s="181"/>
      <c r="AF129" s="181"/>
      <c r="AG129" s="181"/>
      <c r="AH129" s="181"/>
      <c r="AI129" s="181"/>
      <c r="AJ129" s="181"/>
      <c r="AK129" s="181"/>
      <c r="AL129" s="181"/>
      <c r="AM129" s="181"/>
      <c r="AN129" s="181"/>
      <c r="AO129" s="181"/>
      <c r="AP129" s="181"/>
      <c r="AQ129" s="181"/>
      <c r="AR129" s="181"/>
      <c r="AS129" s="181"/>
      <c r="AT129" s="181"/>
      <c r="AU129" s="181"/>
      <c r="AV129" s="181"/>
      <c r="AW129" s="181"/>
      <c r="AX129" s="181"/>
      <c r="AY129" s="181"/>
      <c r="AZ129" s="181"/>
      <c r="BA129" s="181"/>
      <c r="BB129" s="181"/>
      <c r="BC129" s="181"/>
      <c r="BD129" s="181"/>
      <c r="BE129" s="181"/>
      <c r="BF129" s="181"/>
      <c r="BG129" s="181"/>
      <c r="BH129" s="181"/>
      <c r="BI129" s="181"/>
      <c r="BJ129" s="181"/>
      <c r="BK129" s="181"/>
      <c r="BL129" s="181"/>
      <c r="BM129" s="181"/>
      <c r="BN129" s="181"/>
      <c r="BO129" s="181"/>
      <c r="BP129" s="181"/>
      <c r="BQ129" s="181"/>
      <c r="BR129" s="181"/>
      <c r="BS129" s="181"/>
    </row>
    <row r="130" spans="1:71" ht="12.75" hidden="1" x14ac:dyDescent="0.2">
      <c r="A130" s="366" t="s">
        <v>490</v>
      </c>
      <c r="B130" s="374">
        <v>0.01</v>
      </c>
      <c r="C130" s="181"/>
      <c r="D130" s="181"/>
      <c r="E130" s="181"/>
      <c r="F130" s="181"/>
      <c r="G130" s="181"/>
      <c r="H130" s="181"/>
      <c r="I130" s="181"/>
      <c r="J130" s="181"/>
      <c r="K130" s="181"/>
      <c r="L130" s="181"/>
      <c r="M130" s="181"/>
      <c r="N130" s="181"/>
      <c r="O130" s="181"/>
      <c r="P130" s="181"/>
      <c r="Q130" s="181"/>
      <c r="R130" s="181"/>
      <c r="S130" s="181"/>
      <c r="T130" s="181"/>
      <c r="U130" s="181"/>
      <c r="V130" s="181"/>
      <c r="W130" s="181"/>
      <c r="X130" s="181"/>
      <c r="Y130" s="181"/>
      <c r="Z130" s="181"/>
      <c r="AA130" s="181"/>
      <c r="AB130" s="181"/>
      <c r="AC130" s="181"/>
      <c r="AD130" s="181"/>
      <c r="AE130" s="181"/>
      <c r="AF130" s="181"/>
      <c r="AG130" s="181"/>
      <c r="AH130" s="181"/>
      <c r="AI130" s="181"/>
      <c r="AJ130" s="181"/>
      <c r="AK130" s="181"/>
      <c r="AL130" s="181"/>
      <c r="AM130" s="181"/>
      <c r="AN130" s="181"/>
      <c r="AO130" s="181"/>
      <c r="AP130" s="181"/>
      <c r="AQ130" s="181"/>
      <c r="AR130" s="181"/>
      <c r="AS130" s="181"/>
      <c r="AT130" s="181"/>
      <c r="AU130" s="181"/>
      <c r="AV130" s="181"/>
      <c r="AW130" s="181"/>
      <c r="AX130" s="181"/>
      <c r="AY130" s="181"/>
      <c r="AZ130" s="181"/>
      <c r="BA130" s="181"/>
      <c r="BB130" s="181"/>
      <c r="BC130" s="181"/>
      <c r="BD130" s="181"/>
      <c r="BE130" s="181"/>
      <c r="BF130" s="181"/>
      <c r="BG130" s="181"/>
      <c r="BH130" s="181"/>
      <c r="BI130" s="181"/>
      <c r="BJ130" s="181"/>
      <c r="BK130" s="181"/>
      <c r="BL130" s="181"/>
      <c r="BM130" s="181"/>
      <c r="BN130" s="181"/>
      <c r="BO130" s="181"/>
      <c r="BP130" s="181"/>
      <c r="BQ130" s="181"/>
      <c r="BR130" s="181"/>
      <c r="BS130" s="181"/>
    </row>
    <row r="131" spans="1:71" ht="12.75" hidden="1" x14ac:dyDescent="0.2">
      <c r="A131" s="183"/>
      <c r="B131" s="187"/>
      <c r="C131" s="181"/>
      <c r="D131" s="181"/>
      <c r="E131" s="181"/>
      <c r="F131" s="181"/>
      <c r="G131" s="181"/>
      <c r="H131" s="181"/>
      <c r="I131" s="181"/>
      <c r="J131" s="181"/>
      <c r="K131" s="181"/>
      <c r="L131" s="181"/>
      <c r="M131" s="181"/>
      <c r="N131" s="181"/>
      <c r="O131" s="181"/>
      <c r="P131" s="181"/>
      <c r="Q131" s="181"/>
      <c r="R131" s="181"/>
      <c r="S131" s="181"/>
      <c r="T131" s="181"/>
      <c r="U131" s="181"/>
      <c r="V131" s="181"/>
      <c r="W131" s="181"/>
      <c r="X131" s="181"/>
      <c r="Y131" s="181"/>
      <c r="Z131" s="181"/>
      <c r="AA131" s="181"/>
      <c r="AB131" s="181"/>
      <c r="AC131" s="181"/>
      <c r="AD131" s="181"/>
      <c r="AE131" s="181"/>
      <c r="AF131" s="181"/>
      <c r="AG131" s="181"/>
      <c r="AH131" s="181"/>
      <c r="AI131" s="181"/>
      <c r="AJ131" s="181"/>
      <c r="AK131" s="181"/>
      <c r="AL131" s="181"/>
      <c r="AM131" s="181"/>
      <c r="AN131" s="181"/>
      <c r="AO131" s="181"/>
      <c r="AP131" s="181"/>
      <c r="AQ131" s="181"/>
      <c r="AR131" s="181"/>
      <c r="AS131" s="181"/>
      <c r="AT131" s="181"/>
      <c r="AU131" s="181"/>
      <c r="AV131" s="181"/>
      <c r="AW131" s="181"/>
      <c r="AX131" s="181"/>
      <c r="AY131" s="181"/>
      <c r="AZ131" s="181"/>
      <c r="BA131" s="181"/>
      <c r="BB131" s="181"/>
      <c r="BC131" s="181"/>
      <c r="BD131" s="181"/>
      <c r="BE131" s="181"/>
      <c r="BF131" s="181"/>
      <c r="BG131" s="181"/>
      <c r="BH131" s="181"/>
      <c r="BI131" s="181"/>
      <c r="BJ131" s="181"/>
      <c r="BK131" s="181"/>
      <c r="BL131" s="181"/>
      <c r="BM131" s="181"/>
      <c r="BN131" s="181"/>
      <c r="BO131" s="181"/>
      <c r="BP131" s="181"/>
      <c r="BQ131" s="181"/>
      <c r="BR131" s="181"/>
      <c r="BS131" s="181"/>
    </row>
    <row r="132" spans="1:71" ht="12.75" hidden="1" x14ac:dyDescent="0.2">
      <c r="A132" s="574" t="s">
        <v>491</v>
      </c>
      <c r="B132" s="575">
        <v>0.1371</v>
      </c>
      <c r="C132" s="395"/>
      <c r="D132" s="395"/>
      <c r="E132" s="395"/>
      <c r="F132" s="395"/>
      <c r="G132" s="395"/>
      <c r="H132" s="181"/>
      <c r="I132" s="181"/>
      <c r="J132" s="181"/>
      <c r="K132" s="181"/>
      <c r="L132" s="181"/>
      <c r="M132" s="181"/>
      <c r="N132" s="181"/>
      <c r="O132" s="181"/>
      <c r="P132" s="181"/>
      <c r="Q132" s="181"/>
      <c r="R132" s="181"/>
      <c r="S132" s="181"/>
      <c r="T132" s="181"/>
      <c r="U132" s="181"/>
      <c r="V132" s="181"/>
      <c r="W132" s="181"/>
      <c r="X132" s="181"/>
      <c r="Y132" s="181"/>
      <c r="Z132" s="181"/>
      <c r="AA132" s="181"/>
      <c r="AB132" s="181"/>
      <c r="AC132" s="181"/>
      <c r="AD132" s="181"/>
      <c r="AE132" s="181"/>
      <c r="AF132" s="181"/>
      <c r="AG132" s="181"/>
      <c r="AH132" s="181"/>
      <c r="AI132" s="181"/>
      <c r="AJ132" s="181"/>
      <c r="AK132" s="181"/>
      <c r="AL132" s="181"/>
      <c r="AM132" s="181"/>
      <c r="AN132" s="181"/>
      <c r="AO132" s="181"/>
      <c r="AP132" s="181"/>
      <c r="AQ132" s="181"/>
      <c r="AR132" s="181"/>
      <c r="AS132" s="181"/>
      <c r="AT132" s="181"/>
      <c r="AU132" s="181"/>
      <c r="AV132" s="181"/>
      <c r="AW132" s="181"/>
      <c r="AX132" s="181"/>
      <c r="AY132" s="181"/>
      <c r="AZ132" s="181"/>
      <c r="BA132" s="181"/>
      <c r="BB132" s="181"/>
      <c r="BC132" s="181"/>
      <c r="BD132" s="181"/>
      <c r="BE132" s="181"/>
      <c r="BF132" s="181"/>
      <c r="BG132" s="181"/>
      <c r="BH132" s="181"/>
      <c r="BI132" s="181"/>
      <c r="BJ132" s="181"/>
      <c r="BK132" s="181"/>
      <c r="BL132" s="181"/>
      <c r="BM132" s="181"/>
      <c r="BN132" s="181"/>
      <c r="BO132" s="181"/>
      <c r="BP132" s="181"/>
      <c r="BQ132" s="181"/>
      <c r="BR132" s="181"/>
      <c r="BS132" s="181"/>
    </row>
    <row r="133" spans="1:71" hidden="1" x14ac:dyDescent="0.2">
      <c r="A133" s="576"/>
      <c r="B133" s="392"/>
      <c r="C133" s="395"/>
      <c r="D133" s="395"/>
      <c r="E133" s="395"/>
      <c r="F133" s="395"/>
      <c r="G133" s="395"/>
      <c r="H133" s="181"/>
      <c r="I133" s="181"/>
      <c r="J133" s="181"/>
      <c r="K133" s="181"/>
      <c r="L133" s="181"/>
      <c r="M133" s="181"/>
      <c r="N133" s="181"/>
      <c r="O133" s="181"/>
      <c r="P133" s="181"/>
      <c r="Q133" s="181"/>
      <c r="R133" s="181"/>
      <c r="S133" s="181"/>
      <c r="T133" s="181"/>
      <c r="U133" s="181"/>
      <c r="V133" s="181"/>
      <c r="W133" s="181"/>
      <c r="X133" s="181"/>
      <c r="Y133" s="181"/>
      <c r="Z133" s="181"/>
      <c r="AA133" s="181"/>
      <c r="AB133" s="181"/>
      <c r="AC133" s="181"/>
      <c r="AD133" s="181"/>
      <c r="AE133" s="181"/>
      <c r="AF133" s="181"/>
      <c r="AG133" s="181"/>
      <c r="AH133" s="181"/>
      <c r="AI133" s="181"/>
      <c r="AJ133" s="181"/>
      <c r="AK133" s="181"/>
      <c r="AL133" s="181"/>
      <c r="AM133" s="181"/>
      <c r="AN133" s="181"/>
      <c r="AO133" s="181"/>
      <c r="AP133" s="181"/>
      <c r="AQ133" s="181"/>
      <c r="AR133" s="181"/>
      <c r="AS133" s="181"/>
      <c r="AT133" s="181"/>
      <c r="AU133" s="181"/>
      <c r="AV133" s="181"/>
      <c r="AW133" s="181"/>
      <c r="AX133" s="181"/>
      <c r="AY133" s="181"/>
      <c r="AZ133" s="181"/>
      <c r="BA133" s="181"/>
      <c r="BB133" s="181"/>
      <c r="BC133" s="181"/>
      <c r="BD133" s="181"/>
      <c r="BE133" s="181"/>
      <c r="BF133" s="181"/>
      <c r="BG133" s="181"/>
      <c r="BH133" s="181"/>
      <c r="BI133" s="181"/>
      <c r="BJ133" s="181"/>
      <c r="BK133" s="181"/>
      <c r="BL133" s="181"/>
      <c r="BM133" s="181"/>
      <c r="BN133" s="181"/>
      <c r="BO133" s="181"/>
      <c r="BP133" s="181"/>
      <c r="BQ133" s="181"/>
      <c r="BR133" s="181"/>
      <c r="BS133" s="181"/>
    </row>
    <row r="134" spans="1:71" s="395" customFormat="1" ht="15" hidden="1" x14ac:dyDescent="0.2">
      <c r="A134" s="392"/>
      <c r="B134" s="393">
        <v>2024</v>
      </c>
      <c r="C134" s="394">
        <v>2025</v>
      </c>
      <c r="D134" s="394">
        <v>2026</v>
      </c>
      <c r="E134" s="394">
        <v>2027</v>
      </c>
      <c r="F134" s="394">
        <v>2028</v>
      </c>
      <c r="G134" s="394">
        <v>2029</v>
      </c>
    </row>
    <row r="135" spans="1:71" s="395" customFormat="1" ht="12.75" hidden="1" x14ac:dyDescent="0.2">
      <c r="A135" s="396" t="s">
        <v>595</v>
      </c>
      <c r="B135" s="577">
        <v>2449.0500000000002</v>
      </c>
      <c r="C135" s="577">
        <v>2750.9</v>
      </c>
      <c r="D135" s="577">
        <v>3022.14</v>
      </c>
      <c r="E135" s="577">
        <v>3178.91</v>
      </c>
      <c r="F135" s="577">
        <v>3307.64</v>
      </c>
      <c r="G135" s="577">
        <v>3439.95</v>
      </c>
    </row>
    <row r="136" spans="1:71" ht="12.75" hidden="1" x14ac:dyDescent="0.2">
      <c r="A136" s="183"/>
      <c r="B136" s="181"/>
      <c r="C136" s="181"/>
      <c r="D136" s="181"/>
      <c r="E136" s="181"/>
      <c r="F136" s="181"/>
      <c r="G136" s="181"/>
      <c r="H136" s="181"/>
      <c r="I136" s="181"/>
      <c r="J136" s="181"/>
      <c r="K136" s="181"/>
      <c r="L136" s="181"/>
      <c r="M136" s="181"/>
      <c r="N136" s="181"/>
      <c r="O136" s="181"/>
      <c r="P136" s="181"/>
      <c r="Q136" s="181"/>
      <c r="R136" s="181"/>
      <c r="S136" s="181"/>
      <c r="T136" s="181"/>
      <c r="U136" s="181"/>
      <c r="V136" s="181"/>
      <c r="W136" s="181"/>
      <c r="X136" s="181"/>
      <c r="Y136" s="181"/>
      <c r="Z136" s="181"/>
      <c r="AA136" s="181"/>
      <c r="AB136" s="181"/>
      <c r="AC136" s="181"/>
      <c r="AD136" s="181"/>
      <c r="AE136" s="181"/>
      <c r="AF136" s="181"/>
      <c r="AG136" s="181"/>
      <c r="AH136" s="181"/>
      <c r="AI136" s="181"/>
      <c r="AJ136" s="181"/>
      <c r="AK136" s="181"/>
      <c r="AL136" s="181"/>
      <c r="AM136" s="181"/>
      <c r="AN136" s="181"/>
      <c r="AO136" s="181"/>
      <c r="AP136" s="181"/>
      <c r="AQ136" s="142"/>
      <c r="AR136" s="142"/>
      <c r="AS136" s="142"/>
      <c r="BH136" s="181"/>
      <c r="BI136" s="181"/>
      <c r="BJ136" s="181"/>
      <c r="BK136" s="181"/>
      <c r="BL136" s="181"/>
      <c r="BM136" s="181"/>
      <c r="BN136" s="181"/>
      <c r="BO136" s="181"/>
      <c r="BP136" s="181"/>
      <c r="BQ136" s="181"/>
      <c r="BR136" s="181"/>
      <c r="BS136" s="181"/>
    </row>
    <row r="137" spans="1:71" hidden="1" x14ac:dyDescent="0.2">
      <c r="A137" s="366" t="s">
        <v>492</v>
      </c>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42"/>
      <c r="AR137" s="142"/>
      <c r="AS137" s="142"/>
      <c r="BH137" s="186"/>
      <c r="BI137" s="186"/>
      <c r="BJ137" s="186"/>
      <c r="BK137" s="186"/>
      <c r="BL137" s="186"/>
      <c r="BM137" s="186"/>
      <c r="BN137" s="186"/>
      <c r="BO137" s="186"/>
      <c r="BP137" s="186"/>
      <c r="BQ137" s="186"/>
      <c r="BR137" s="186"/>
      <c r="BS137" s="186"/>
    </row>
    <row r="138" spans="1:71" ht="12.75" hidden="1" x14ac:dyDescent="0.2">
      <c r="A138" s="366"/>
      <c r="B138" s="375">
        <v>2024</v>
      </c>
      <c r="C138" s="375">
        <f>B138+1</f>
        <v>2025</v>
      </c>
      <c r="D138" s="375">
        <f t="shared" ref="D138:AY138" si="40">C138+1</f>
        <v>2026</v>
      </c>
      <c r="E138" s="375">
        <f t="shared" si="40"/>
        <v>2027</v>
      </c>
      <c r="F138" s="375">
        <f t="shared" si="40"/>
        <v>2028</v>
      </c>
      <c r="G138" s="375">
        <f t="shared" si="40"/>
        <v>2029</v>
      </c>
      <c r="H138" s="375">
        <f t="shared" si="40"/>
        <v>2030</v>
      </c>
      <c r="I138" s="375">
        <f t="shared" si="40"/>
        <v>2031</v>
      </c>
      <c r="J138" s="375">
        <f t="shared" si="40"/>
        <v>2032</v>
      </c>
      <c r="K138" s="375">
        <f t="shared" si="40"/>
        <v>2033</v>
      </c>
      <c r="L138" s="375">
        <f t="shared" si="40"/>
        <v>2034</v>
      </c>
      <c r="M138" s="375">
        <f t="shared" si="40"/>
        <v>2035</v>
      </c>
      <c r="N138" s="375">
        <f t="shared" si="40"/>
        <v>2036</v>
      </c>
      <c r="O138" s="375">
        <f t="shared" si="40"/>
        <v>2037</v>
      </c>
      <c r="P138" s="375">
        <f t="shared" si="40"/>
        <v>2038</v>
      </c>
      <c r="Q138" s="375">
        <f t="shared" si="40"/>
        <v>2039</v>
      </c>
      <c r="R138" s="375">
        <f t="shared" si="40"/>
        <v>2040</v>
      </c>
      <c r="S138" s="375">
        <f t="shared" si="40"/>
        <v>2041</v>
      </c>
      <c r="T138" s="375">
        <f t="shared" si="40"/>
        <v>2042</v>
      </c>
      <c r="U138" s="375">
        <f t="shared" si="40"/>
        <v>2043</v>
      </c>
      <c r="V138" s="375">
        <f t="shared" si="40"/>
        <v>2044</v>
      </c>
      <c r="W138" s="375">
        <f t="shared" si="40"/>
        <v>2045</v>
      </c>
      <c r="X138" s="375">
        <f t="shared" si="40"/>
        <v>2046</v>
      </c>
      <c r="Y138" s="375">
        <f t="shared" si="40"/>
        <v>2047</v>
      </c>
      <c r="Z138" s="375">
        <f t="shared" si="40"/>
        <v>2048</v>
      </c>
      <c r="AA138" s="375">
        <f t="shared" si="40"/>
        <v>2049</v>
      </c>
      <c r="AB138" s="375">
        <f t="shared" si="40"/>
        <v>2050</v>
      </c>
      <c r="AC138" s="375">
        <f t="shared" si="40"/>
        <v>2051</v>
      </c>
      <c r="AD138" s="375">
        <f t="shared" si="40"/>
        <v>2052</v>
      </c>
      <c r="AE138" s="375">
        <f t="shared" si="40"/>
        <v>2053</v>
      </c>
      <c r="AF138" s="375">
        <f t="shared" si="40"/>
        <v>2054</v>
      </c>
      <c r="AG138" s="375">
        <f t="shared" si="40"/>
        <v>2055</v>
      </c>
      <c r="AH138" s="375">
        <f t="shared" si="40"/>
        <v>2056</v>
      </c>
      <c r="AI138" s="375">
        <f t="shared" si="40"/>
        <v>2057</v>
      </c>
      <c r="AJ138" s="375">
        <f t="shared" si="40"/>
        <v>2058</v>
      </c>
      <c r="AK138" s="375">
        <f t="shared" si="40"/>
        <v>2059</v>
      </c>
      <c r="AL138" s="375">
        <f t="shared" si="40"/>
        <v>2060</v>
      </c>
      <c r="AM138" s="375">
        <f t="shared" si="40"/>
        <v>2061</v>
      </c>
      <c r="AN138" s="375">
        <f t="shared" si="40"/>
        <v>2062</v>
      </c>
      <c r="AO138" s="375">
        <f t="shared" si="40"/>
        <v>2063</v>
      </c>
      <c r="AP138" s="375">
        <f t="shared" si="40"/>
        <v>2064</v>
      </c>
      <c r="AQ138" s="375">
        <f t="shared" si="40"/>
        <v>2065</v>
      </c>
      <c r="AR138" s="375">
        <f t="shared" si="40"/>
        <v>2066</v>
      </c>
      <c r="AS138" s="375">
        <f t="shared" si="40"/>
        <v>2067</v>
      </c>
      <c r="AT138" s="375">
        <f t="shared" si="40"/>
        <v>2068</v>
      </c>
      <c r="AU138" s="375">
        <f t="shared" si="40"/>
        <v>2069</v>
      </c>
      <c r="AV138" s="375">
        <f t="shared" si="40"/>
        <v>2070</v>
      </c>
      <c r="AW138" s="375">
        <f t="shared" si="40"/>
        <v>2071</v>
      </c>
      <c r="AX138" s="375">
        <f t="shared" si="40"/>
        <v>2072</v>
      </c>
      <c r="AY138" s="375">
        <f t="shared" si="40"/>
        <v>2073</v>
      </c>
    </row>
    <row r="139" spans="1:71" ht="12.75" hidden="1" x14ac:dyDescent="0.2">
      <c r="A139" s="366" t="s">
        <v>493</v>
      </c>
      <c r="B139" s="398">
        <v>9.1135032622053413E-2</v>
      </c>
      <c r="C139" s="398">
        <v>7.8163170639641913E-2</v>
      </c>
      <c r="D139" s="398">
        <v>5.2628968689616612E-2</v>
      </c>
      <c r="E139" s="398">
        <v>4.4208979893394937E-2</v>
      </c>
      <c r="F139" s="398">
        <f>E139</f>
        <v>4.4208979893394937E-2</v>
      </c>
      <c r="G139" s="398">
        <f t="shared" ref="G139:AY139" si="41">F139</f>
        <v>4.4208979893394937E-2</v>
      </c>
      <c r="H139" s="398">
        <f t="shared" si="41"/>
        <v>4.4208979893394937E-2</v>
      </c>
      <c r="I139" s="398">
        <f t="shared" si="41"/>
        <v>4.4208979893394937E-2</v>
      </c>
      <c r="J139" s="398">
        <f t="shared" si="41"/>
        <v>4.4208979893394937E-2</v>
      </c>
      <c r="K139" s="398">
        <f t="shared" si="41"/>
        <v>4.4208979893394937E-2</v>
      </c>
      <c r="L139" s="398">
        <f t="shared" si="41"/>
        <v>4.4208979893394937E-2</v>
      </c>
      <c r="M139" s="398">
        <f t="shared" si="41"/>
        <v>4.4208979893394937E-2</v>
      </c>
      <c r="N139" s="398">
        <f t="shared" si="41"/>
        <v>4.4208979893394937E-2</v>
      </c>
      <c r="O139" s="398">
        <f t="shared" si="41"/>
        <v>4.4208979893394937E-2</v>
      </c>
      <c r="P139" s="398">
        <f t="shared" si="41"/>
        <v>4.4208979893394937E-2</v>
      </c>
      <c r="Q139" s="398">
        <f t="shared" si="41"/>
        <v>4.4208979893394937E-2</v>
      </c>
      <c r="R139" s="398">
        <f t="shared" si="41"/>
        <v>4.4208979893394937E-2</v>
      </c>
      <c r="S139" s="398">
        <f t="shared" si="41"/>
        <v>4.4208979893394937E-2</v>
      </c>
      <c r="T139" s="398">
        <f t="shared" si="41"/>
        <v>4.4208979893394937E-2</v>
      </c>
      <c r="U139" s="398">
        <f t="shared" si="41"/>
        <v>4.4208979893394937E-2</v>
      </c>
      <c r="V139" s="398">
        <f t="shared" si="41"/>
        <v>4.4208979893394937E-2</v>
      </c>
      <c r="W139" s="398">
        <f t="shared" si="41"/>
        <v>4.4208979893394937E-2</v>
      </c>
      <c r="X139" s="398">
        <f t="shared" si="41"/>
        <v>4.4208979893394937E-2</v>
      </c>
      <c r="Y139" s="398">
        <f t="shared" si="41"/>
        <v>4.4208979893394937E-2</v>
      </c>
      <c r="Z139" s="398">
        <f t="shared" si="41"/>
        <v>4.4208979893394937E-2</v>
      </c>
      <c r="AA139" s="398">
        <f t="shared" si="41"/>
        <v>4.4208979893394937E-2</v>
      </c>
      <c r="AB139" s="398">
        <f t="shared" si="41"/>
        <v>4.4208979893394937E-2</v>
      </c>
      <c r="AC139" s="398">
        <f t="shared" si="41"/>
        <v>4.4208979893394937E-2</v>
      </c>
      <c r="AD139" s="398">
        <f t="shared" si="41"/>
        <v>4.4208979893394937E-2</v>
      </c>
      <c r="AE139" s="398">
        <f t="shared" si="41"/>
        <v>4.4208979893394937E-2</v>
      </c>
      <c r="AF139" s="398">
        <f t="shared" si="41"/>
        <v>4.4208979893394937E-2</v>
      </c>
      <c r="AG139" s="398">
        <f t="shared" si="41"/>
        <v>4.4208979893394937E-2</v>
      </c>
      <c r="AH139" s="398">
        <f t="shared" si="41"/>
        <v>4.4208979893394937E-2</v>
      </c>
      <c r="AI139" s="398">
        <f t="shared" si="41"/>
        <v>4.4208979893394937E-2</v>
      </c>
      <c r="AJ139" s="398">
        <f t="shared" si="41"/>
        <v>4.4208979893394937E-2</v>
      </c>
      <c r="AK139" s="398">
        <f t="shared" si="41"/>
        <v>4.4208979893394937E-2</v>
      </c>
      <c r="AL139" s="398">
        <f t="shared" si="41"/>
        <v>4.4208979893394937E-2</v>
      </c>
      <c r="AM139" s="398">
        <f t="shared" si="41"/>
        <v>4.4208979893394937E-2</v>
      </c>
      <c r="AN139" s="398">
        <f t="shared" si="41"/>
        <v>4.4208979893394937E-2</v>
      </c>
      <c r="AO139" s="398">
        <f t="shared" si="41"/>
        <v>4.4208979893394937E-2</v>
      </c>
      <c r="AP139" s="398">
        <f t="shared" si="41"/>
        <v>4.4208979893394937E-2</v>
      </c>
      <c r="AQ139" s="398">
        <f t="shared" si="41"/>
        <v>4.4208979893394937E-2</v>
      </c>
      <c r="AR139" s="398">
        <f t="shared" si="41"/>
        <v>4.4208979893394937E-2</v>
      </c>
      <c r="AS139" s="398">
        <f t="shared" si="41"/>
        <v>4.4208979893394937E-2</v>
      </c>
      <c r="AT139" s="398">
        <f t="shared" si="41"/>
        <v>4.4208979893394937E-2</v>
      </c>
      <c r="AU139" s="398">
        <f t="shared" si="41"/>
        <v>4.4208979893394937E-2</v>
      </c>
      <c r="AV139" s="398">
        <f t="shared" si="41"/>
        <v>4.4208979893394937E-2</v>
      </c>
      <c r="AW139" s="398">
        <f t="shared" si="41"/>
        <v>4.4208979893394937E-2</v>
      </c>
      <c r="AX139" s="398">
        <f t="shared" si="41"/>
        <v>4.4208979893394937E-2</v>
      </c>
      <c r="AY139" s="398">
        <f t="shared" si="41"/>
        <v>4.4208979893394937E-2</v>
      </c>
    </row>
    <row r="140" spans="1:71" s="142" customFormat="1" ht="15" hidden="1" x14ac:dyDescent="0.2">
      <c r="A140" s="366" t="s">
        <v>494</v>
      </c>
      <c r="B140" s="398">
        <f>B139</f>
        <v>9.1135032622053413E-2</v>
      </c>
      <c r="C140" s="398">
        <v>7.8163170639641913E-2</v>
      </c>
      <c r="D140" s="377">
        <f>(1+C140)*(1+D139)-1</f>
        <v>0.13490578638953354</v>
      </c>
      <c r="E140" s="377">
        <f>(1+D140)*(1+E139)-1</f>
        <v>0.18507881348092603</v>
      </c>
      <c r="F140" s="377">
        <f t="shared" ref="F140:AY140" si="42">(1+E140)*(1+F139)-1</f>
        <v>0.23746993891819246</v>
      </c>
      <c r="G140" s="377">
        <f>(1+F140)*(1+G139)-1</f>
        <v>0.29217722256650736</v>
      </c>
      <c r="H140" s="377">
        <f t="shared" si="42"/>
        <v>0.34930305941765294</v>
      </c>
      <c r="I140" s="377">
        <f t="shared" si="42"/>
        <v>0.40895437124154421</v>
      </c>
      <c r="J140" s="377">
        <f t="shared" si="42"/>
        <v>0.47124280671047258</v>
      </c>
      <c r="K140" s="377">
        <f t="shared" si="42"/>
        <v>0.53628495037063773</v>
      </c>
      <c r="L140" s="377">
        <f t="shared" si="42"/>
        <v>0.60420254085209835</v>
      </c>
      <c r="M140" s="377">
        <f t="shared" si="42"/>
        <v>0.67512269872556185</v>
      </c>
      <c r="N140" s="377">
        <f t="shared" si="42"/>
        <v>0.74917816443248952</v>
      </c>
      <c r="O140" s="377">
        <f t="shared" si="42"/>
        <v>0.82650754673385074</v>
      </c>
      <c r="P140" s="377">
        <f t="shared" si="42"/>
        <v>0.90725558214254165</v>
      </c>
      <c r="Q140" s="377">
        <f t="shared" si="42"/>
        <v>0.99157340582504649</v>
      </c>
      <c r="R140" s="377">
        <f t="shared" si="42"/>
        <v>1.079618834479386</v>
      </c>
      <c r="S140" s="377">
        <f t="shared" si="42"/>
        <v>1.1715566617188107</v>
      </c>
      <c r="T140" s="377">
        <f t="shared" si="42"/>
        <v>1.2675589665141054</v>
      </c>
      <c r="U140" s="377">
        <f t="shared" si="42"/>
        <v>1.3678054352718148</v>
      </c>
      <c r="V140" s="377">
        <f t="shared" si="42"/>
        <v>1.4724836981512177</v>
      </c>
      <c r="W140" s="377">
        <f t="shared" si="42"/>
        <v>1.5817896802495315</v>
      </c>
      <c r="X140" s="377">
        <f t="shared" si="42"/>
        <v>1.6959279683126574</v>
      </c>
      <c r="Y140" s="377">
        <f t="shared" si="42"/>
        <v>1.8151121936578325</v>
      </c>
      <c r="Z140" s="377">
        <f t="shared" si="42"/>
        <v>1.9395654320249025</v>
      </c>
      <c r="AA140" s="377">
        <f t="shared" si="42"/>
        <v>2.0695206211046102</v>
      </c>
      <c r="AB140" s="377">
        <f t="shared" si="42"/>
        <v>2.2052209965253851</v>
      </c>
      <c r="AC140" s="377">
        <f t="shared" si="42"/>
        <v>2.3469205471146628</v>
      </c>
      <c r="AD140" s="377">
        <f t="shared" si="42"/>
        <v>2.4948844902868452</v>
      </c>
      <c r="AE140" s="377">
        <f t="shared" si="42"/>
        <v>2.6493897684476742</v>
      </c>
      <c r="AF140" s="377">
        <f t="shared" si="42"/>
        <v>2.8107255673441385</v>
      </c>
      <c r="AG140" s="377">
        <f t="shared" si="42"/>
        <v>2.9791938573301016</v>
      </c>
      <c r="AH140" s="377">
        <f t="shared" si="42"/>
        <v>3.1551099585607281</v>
      </c>
      <c r="AI140" s="377">
        <f t="shared" si="42"/>
        <v>3.3388031311735844</v>
      </c>
      <c r="AJ140" s="377">
        <f t="shared" si="42"/>
        <v>3.5306171915610358</v>
      </c>
      <c r="AK140" s="377">
        <f t="shared" si="42"/>
        <v>3.7309111558874273</v>
      </c>
      <c r="AL140" s="377">
        <f t="shared" si="42"/>
        <v>3.9400599120554922</v>
      </c>
      <c r="AM140" s="377">
        <f t="shared" si="42"/>
        <v>4.1584549213797199</v>
      </c>
      <c r="AN140" s="377">
        <f t="shared" si="42"/>
        <v>4.3865049512799796</v>
      </c>
      <c r="AO140" s="377">
        <f t="shared" si="42"/>
        <v>4.6246368403667883</v>
      </c>
      <c r="AP140" s="377">
        <f t="shared" si="42"/>
        <v>4.8732962973502119</v>
      </c>
      <c r="AQ140" s="377">
        <f t="shared" si="42"/>
        <v>5.1329487352677177</v>
      </c>
      <c r="AR140" s="377">
        <f t="shared" si="42"/>
        <v>5.4040801425923899</v>
      </c>
      <c r="AS140" s="377">
        <f t="shared" si="42"/>
        <v>5.6871979928519467</v>
      </c>
      <c r="AT140" s="377">
        <f t="shared" si="42"/>
        <v>5.9828321944610892</v>
      </c>
      <c r="AU140" s="377">
        <f t="shared" si="42"/>
        <v>6.2915360825449698</v>
      </c>
      <c r="AV140" s="377">
        <f t="shared" si="42"/>
        <v>6.6138874546101638</v>
      </c>
      <c r="AW140" s="377">
        <f>(1+AV140)*(1+AW139)-1</f>
        <v>6.950489652001596</v>
      </c>
      <c r="AX140" s="377">
        <f t="shared" si="42"/>
        <v>7.3019726891695793</v>
      </c>
      <c r="AY140" s="377">
        <f t="shared" si="42"/>
        <v>7.6689944328605915</v>
      </c>
    </row>
    <row r="141" spans="1:71" s="142" customFormat="1" hidden="1" x14ac:dyDescent="0.2">
      <c r="A141" s="188"/>
      <c r="B141" s="378"/>
      <c r="C141" s="379"/>
      <c r="D141" s="379"/>
      <c r="E141" s="379"/>
      <c r="F141" s="379"/>
      <c r="G141" s="379"/>
      <c r="H141" s="379"/>
      <c r="I141" s="379"/>
      <c r="J141" s="379"/>
      <c r="K141" s="379"/>
      <c r="L141" s="379"/>
      <c r="M141" s="379"/>
      <c r="N141" s="379"/>
      <c r="O141" s="379"/>
      <c r="P141" s="379"/>
      <c r="Q141" s="379"/>
      <c r="R141" s="379"/>
      <c r="S141" s="379"/>
      <c r="T141" s="379"/>
      <c r="U141" s="379"/>
      <c r="V141" s="379"/>
      <c r="W141" s="379"/>
      <c r="X141" s="379"/>
      <c r="Y141" s="379"/>
      <c r="Z141" s="379"/>
      <c r="AA141" s="379"/>
      <c r="AB141" s="379"/>
      <c r="AC141" s="379"/>
      <c r="AD141" s="379"/>
      <c r="AE141" s="379"/>
      <c r="AF141" s="379"/>
      <c r="AG141" s="379"/>
      <c r="AH141" s="379"/>
      <c r="AI141" s="379"/>
      <c r="AJ141" s="379"/>
      <c r="AK141" s="379"/>
      <c r="AL141" s="379"/>
      <c r="AM141" s="379"/>
      <c r="AN141" s="379"/>
      <c r="AO141" s="379"/>
      <c r="AP141" s="379"/>
      <c r="AQ141" s="108"/>
    </row>
    <row r="142" spans="1:71" ht="12.75" hidden="1" x14ac:dyDescent="0.2">
      <c r="A142" s="183"/>
      <c r="B142" s="376">
        <v>2024</v>
      </c>
      <c r="C142" s="376">
        <f>B142+1</f>
        <v>2025</v>
      </c>
      <c r="D142" s="376">
        <f t="shared" ref="D142:S143" si="43">C142+1</f>
        <v>2026</v>
      </c>
      <c r="E142" s="376">
        <f t="shared" si="43"/>
        <v>2027</v>
      </c>
      <c r="F142" s="376">
        <f t="shared" si="43"/>
        <v>2028</v>
      </c>
      <c r="G142" s="376">
        <f t="shared" si="43"/>
        <v>2029</v>
      </c>
      <c r="H142" s="376">
        <f t="shared" si="43"/>
        <v>2030</v>
      </c>
      <c r="I142" s="376">
        <f t="shared" si="43"/>
        <v>2031</v>
      </c>
      <c r="J142" s="376">
        <f t="shared" si="43"/>
        <v>2032</v>
      </c>
      <c r="K142" s="376">
        <f t="shared" si="43"/>
        <v>2033</v>
      </c>
      <c r="L142" s="376">
        <f t="shared" si="43"/>
        <v>2034</v>
      </c>
      <c r="M142" s="376">
        <f t="shared" si="43"/>
        <v>2035</v>
      </c>
      <c r="N142" s="376">
        <f t="shared" si="43"/>
        <v>2036</v>
      </c>
      <c r="O142" s="376">
        <f t="shared" si="43"/>
        <v>2037</v>
      </c>
      <c r="P142" s="376">
        <f t="shared" si="43"/>
        <v>2038</v>
      </c>
      <c r="Q142" s="376">
        <f t="shared" si="43"/>
        <v>2039</v>
      </c>
      <c r="R142" s="376">
        <f t="shared" si="43"/>
        <v>2040</v>
      </c>
      <c r="S142" s="376">
        <f t="shared" si="43"/>
        <v>2041</v>
      </c>
      <c r="T142" s="376">
        <f t="shared" ref="T142:AI143" si="44">S142+1</f>
        <v>2042</v>
      </c>
      <c r="U142" s="376">
        <f t="shared" si="44"/>
        <v>2043</v>
      </c>
      <c r="V142" s="376">
        <f t="shared" si="44"/>
        <v>2044</v>
      </c>
      <c r="W142" s="376">
        <f t="shared" si="44"/>
        <v>2045</v>
      </c>
      <c r="X142" s="376">
        <f t="shared" si="44"/>
        <v>2046</v>
      </c>
      <c r="Y142" s="376">
        <f t="shared" si="44"/>
        <v>2047</v>
      </c>
      <c r="Z142" s="376">
        <f t="shared" si="44"/>
        <v>2048</v>
      </c>
      <c r="AA142" s="376">
        <f t="shared" si="44"/>
        <v>2049</v>
      </c>
      <c r="AB142" s="376">
        <f t="shared" si="44"/>
        <v>2050</v>
      </c>
      <c r="AC142" s="376">
        <f t="shared" si="44"/>
        <v>2051</v>
      </c>
      <c r="AD142" s="376">
        <f t="shared" si="44"/>
        <v>2052</v>
      </c>
      <c r="AE142" s="376">
        <f t="shared" si="44"/>
        <v>2053</v>
      </c>
      <c r="AF142" s="376">
        <f t="shared" si="44"/>
        <v>2054</v>
      </c>
      <c r="AG142" s="376">
        <f t="shared" si="44"/>
        <v>2055</v>
      </c>
      <c r="AH142" s="376">
        <f t="shared" si="44"/>
        <v>2056</v>
      </c>
      <c r="AI142" s="376">
        <f t="shared" si="44"/>
        <v>2057</v>
      </c>
      <c r="AJ142" s="376">
        <f t="shared" ref="AJ142:AY143" si="45">AI142+1</f>
        <v>2058</v>
      </c>
      <c r="AK142" s="376">
        <f t="shared" si="45"/>
        <v>2059</v>
      </c>
      <c r="AL142" s="376">
        <f t="shared" si="45"/>
        <v>2060</v>
      </c>
      <c r="AM142" s="376">
        <f t="shared" si="45"/>
        <v>2061</v>
      </c>
      <c r="AN142" s="376">
        <f t="shared" si="45"/>
        <v>2062</v>
      </c>
      <c r="AO142" s="376">
        <f t="shared" si="45"/>
        <v>2063</v>
      </c>
      <c r="AP142" s="376">
        <f t="shared" si="45"/>
        <v>2064</v>
      </c>
      <c r="AQ142" s="376">
        <f t="shared" si="45"/>
        <v>2065</v>
      </c>
      <c r="AR142" s="376">
        <f t="shared" si="45"/>
        <v>2066</v>
      </c>
      <c r="AS142" s="376">
        <f t="shared" si="45"/>
        <v>2067</v>
      </c>
      <c r="AT142" s="376">
        <f t="shared" si="45"/>
        <v>2068</v>
      </c>
      <c r="AU142" s="376">
        <f t="shared" si="45"/>
        <v>2069</v>
      </c>
      <c r="AV142" s="376">
        <f t="shared" si="45"/>
        <v>2070</v>
      </c>
      <c r="AW142" s="376">
        <f t="shared" si="45"/>
        <v>2071</v>
      </c>
      <c r="AX142" s="376">
        <f t="shared" si="45"/>
        <v>2072</v>
      </c>
      <c r="AY142" s="376">
        <f t="shared" si="45"/>
        <v>2073</v>
      </c>
      <c r="AZ142" s="181"/>
      <c r="BA142" s="181"/>
      <c r="BB142" s="181"/>
      <c r="BC142" s="181"/>
      <c r="BD142" s="181"/>
      <c r="BE142" s="181"/>
      <c r="BF142" s="181"/>
      <c r="BG142" s="181"/>
      <c r="BH142" s="181"/>
      <c r="BI142" s="181"/>
      <c r="BJ142" s="181"/>
      <c r="BK142" s="181"/>
      <c r="BL142" s="181"/>
      <c r="BM142" s="181"/>
      <c r="BN142" s="181"/>
      <c r="BO142" s="181"/>
      <c r="BP142" s="181"/>
      <c r="BQ142" s="181"/>
      <c r="BR142" s="181"/>
      <c r="BS142" s="181"/>
    </row>
    <row r="143" spans="1:71" hidden="1" x14ac:dyDescent="0.2">
      <c r="A143" s="183">
        <v>0</v>
      </c>
      <c r="B143" s="380">
        <v>0</v>
      </c>
      <c r="C143" s="380">
        <f t="shared" ref="C143" si="46">B143+1</f>
        <v>1</v>
      </c>
      <c r="D143" s="380">
        <f t="shared" si="43"/>
        <v>2</v>
      </c>
      <c r="E143" s="380">
        <f>D143+1</f>
        <v>3</v>
      </c>
      <c r="F143" s="380">
        <f t="shared" si="43"/>
        <v>4</v>
      </c>
      <c r="G143" s="380">
        <f t="shared" si="43"/>
        <v>5</v>
      </c>
      <c r="H143" s="380">
        <f t="shared" si="43"/>
        <v>6</v>
      </c>
      <c r="I143" s="380">
        <f t="shared" si="43"/>
        <v>7</v>
      </c>
      <c r="J143" s="380">
        <f t="shared" si="43"/>
        <v>8</v>
      </c>
      <c r="K143" s="380">
        <f t="shared" si="43"/>
        <v>9</v>
      </c>
      <c r="L143" s="380">
        <f t="shared" si="43"/>
        <v>10</v>
      </c>
      <c r="M143" s="380">
        <f t="shared" si="43"/>
        <v>11</v>
      </c>
      <c r="N143" s="380">
        <f t="shared" si="43"/>
        <v>12</v>
      </c>
      <c r="O143" s="380">
        <f t="shared" si="43"/>
        <v>13</v>
      </c>
      <c r="P143" s="380">
        <f t="shared" si="43"/>
        <v>14</v>
      </c>
      <c r="Q143" s="380">
        <f t="shared" si="43"/>
        <v>15</v>
      </c>
      <c r="R143" s="380">
        <f t="shared" si="43"/>
        <v>16</v>
      </c>
      <c r="S143" s="380">
        <f t="shared" si="43"/>
        <v>17</v>
      </c>
      <c r="T143" s="380">
        <f t="shared" si="44"/>
        <v>18</v>
      </c>
      <c r="U143" s="380">
        <f t="shared" si="44"/>
        <v>19</v>
      </c>
      <c r="V143" s="380">
        <f t="shared" si="44"/>
        <v>20</v>
      </c>
      <c r="W143" s="380">
        <f t="shared" si="44"/>
        <v>21</v>
      </c>
      <c r="X143" s="380">
        <f t="shared" si="44"/>
        <v>22</v>
      </c>
      <c r="Y143" s="380">
        <f t="shared" si="44"/>
        <v>23</v>
      </c>
      <c r="Z143" s="380">
        <f t="shared" si="44"/>
        <v>24</v>
      </c>
      <c r="AA143" s="380">
        <f t="shared" si="44"/>
        <v>25</v>
      </c>
      <c r="AB143" s="380">
        <f t="shared" si="44"/>
        <v>26</v>
      </c>
      <c r="AC143" s="380">
        <f t="shared" si="44"/>
        <v>27</v>
      </c>
      <c r="AD143" s="380">
        <f t="shared" si="44"/>
        <v>28</v>
      </c>
      <c r="AE143" s="380">
        <f t="shared" si="44"/>
        <v>29</v>
      </c>
      <c r="AF143" s="380">
        <f t="shared" si="44"/>
        <v>30</v>
      </c>
      <c r="AG143" s="380">
        <f t="shared" si="44"/>
        <v>31</v>
      </c>
      <c r="AH143" s="380">
        <f t="shared" si="44"/>
        <v>32</v>
      </c>
      <c r="AI143" s="380">
        <f t="shared" si="44"/>
        <v>33</v>
      </c>
      <c r="AJ143" s="380">
        <f t="shared" si="45"/>
        <v>34</v>
      </c>
      <c r="AK143" s="380">
        <f t="shared" si="45"/>
        <v>35</v>
      </c>
      <c r="AL143" s="380">
        <f t="shared" si="45"/>
        <v>36</v>
      </c>
      <c r="AM143" s="380">
        <f t="shared" si="45"/>
        <v>37</v>
      </c>
      <c r="AN143" s="380">
        <f t="shared" si="45"/>
        <v>38</v>
      </c>
      <c r="AO143" s="380">
        <f t="shared" si="45"/>
        <v>39</v>
      </c>
      <c r="AP143" s="380">
        <f>AO143+1</f>
        <v>40</v>
      </c>
      <c r="AQ143" s="380">
        <f t="shared" si="45"/>
        <v>41</v>
      </c>
      <c r="AR143" s="380">
        <f t="shared" si="45"/>
        <v>42</v>
      </c>
      <c r="AS143" s="380">
        <f t="shared" si="45"/>
        <v>43</v>
      </c>
      <c r="AT143" s="380">
        <f t="shared" si="45"/>
        <v>44</v>
      </c>
      <c r="AU143" s="380">
        <f t="shared" si="45"/>
        <v>45</v>
      </c>
      <c r="AV143" s="380">
        <f t="shared" si="45"/>
        <v>46</v>
      </c>
      <c r="AW143" s="380">
        <f t="shared" si="45"/>
        <v>47</v>
      </c>
      <c r="AX143" s="380">
        <f t="shared" si="45"/>
        <v>48</v>
      </c>
      <c r="AY143" s="380">
        <f t="shared" si="45"/>
        <v>49</v>
      </c>
      <c r="AZ143" s="181"/>
      <c r="BA143" s="181"/>
      <c r="BB143" s="181"/>
      <c r="BC143" s="181"/>
      <c r="BD143" s="181"/>
      <c r="BE143" s="181"/>
      <c r="BF143" s="181"/>
      <c r="BG143" s="181"/>
      <c r="BH143" s="181"/>
      <c r="BI143" s="181"/>
      <c r="BJ143" s="181"/>
      <c r="BK143" s="181"/>
      <c r="BL143" s="181"/>
      <c r="BM143" s="181"/>
      <c r="BN143" s="181"/>
      <c r="BO143" s="181"/>
      <c r="BP143" s="181"/>
      <c r="BQ143" s="181"/>
      <c r="BR143" s="181"/>
      <c r="BS143" s="181"/>
    </row>
    <row r="144" spans="1:71" ht="15" hidden="1" x14ac:dyDescent="0.2">
      <c r="A144" s="183"/>
      <c r="B144" s="381">
        <f>AVERAGE(A143:B143)</f>
        <v>0</v>
      </c>
      <c r="C144" s="381">
        <f>AVERAGE(B143:C143)</f>
        <v>0.5</v>
      </c>
      <c r="D144" s="381">
        <f>AVERAGE(C143:D143)</f>
        <v>1.5</v>
      </c>
      <c r="E144" s="381">
        <f>AVERAGE(D143:E143)</f>
        <v>2.5</v>
      </c>
      <c r="F144" s="381">
        <f t="shared" ref="F144:AO144" si="47">AVERAGE(E143:F143)</f>
        <v>3.5</v>
      </c>
      <c r="G144" s="381">
        <f t="shared" si="47"/>
        <v>4.5</v>
      </c>
      <c r="H144" s="381">
        <f t="shared" si="47"/>
        <v>5.5</v>
      </c>
      <c r="I144" s="381">
        <f t="shared" si="47"/>
        <v>6.5</v>
      </c>
      <c r="J144" s="381">
        <f t="shared" si="47"/>
        <v>7.5</v>
      </c>
      <c r="K144" s="381">
        <f t="shared" si="47"/>
        <v>8.5</v>
      </c>
      <c r="L144" s="381">
        <f t="shared" si="47"/>
        <v>9.5</v>
      </c>
      <c r="M144" s="381">
        <f t="shared" si="47"/>
        <v>10.5</v>
      </c>
      <c r="N144" s="381">
        <f t="shared" si="47"/>
        <v>11.5</v>
      </c>
      <c r="O144" s="381">
        <f t="shared" si="47"/>
        <v>12.5</v>
      </c>
      <c r="P144" s="381">
        <f t="shared" si="47"/>
        <v>13.5</v>
      </c>
      <c r="Q144" s="381">
        <f t="shared" si="47"/>
        <v>14.5</v>
      </c>
      <c r="R144" s="381">
        <f t="shared" si="47"/>
        <v>15.5</v>
      </c>
      <c r="S144" s="381">
        <f t="shared" si="47"/>
        <v>16.5</v>
      </c>
      <c r="T144" s="381">
        <f t="shared" si="47"/>
        <v>17.5</v>
      </c>
      <c r="U144" s="381">
        <f t="shared" si="47"/>
        <v>18.5</v>
      </c>
      <c r="V144" s="381">
        <f t="shared" si="47"/>
        <v>19.5</v>
      </c>
      <c r="W144" s="381">
        <f t="shared" si="47"/>
        <v>20.5</v>
      </c>
      <c r="X144" s="381">
        <f t="shared" si="47"/>
        <v>21.5</v>
      </c>
      <c r="Y144" s="381">
        <f t="shared" si="47"/>
        <v>22.5</v>
      </c>
      <c r="Z144" s="381">
        <f t="shared" si="47"/>
        <v>23.5</v>
      </c>
      <c r="AA144" s="381">
        <f t="shared" si="47"/>
        <v>24.5</v>
      </c>
      <c r="AB144" s="381">
        <f t="shared" si="47"/>
        <v>25.5</v>
      </c>
      <c r="AC144" s="381">
        <f t="shared" si="47"/>
        <v>26.5</v>
      </c>
      <c r="AD144" s="381">
        <f t="shared" si="47"/>
        <v>27.5</v>
      </c>
      <c r="AE144" s="381">
        <f t="shared" si="47"/>
        <v>28.5</v>
      </c>
      <c r="AF144" s="381">
        <f t="shared" si="47"/>
        <v>29.5</v>
      </c>
      <c r="AG144" s="381">
        <f t="shared" si="47"/>
        <v>30.5</v>
      </c>
      <c r="AH144" s="381">
        <f t="shared" si="47"/>
        <v>31.5</v>
      </c>
      <c r="AI144" s="381">
        <f t="shared" si="47"/>
        <v>32.5</v>
      </c>
      <c r="AJ144" s="381">
        <f t="shared" si="47"/>
        <v>33.5</v>
      </c>
      <c r="AK144" s="381">
        <f t="shared" si="47"/>
        <v>34.5</v>
      </c>
      <c r="AL144" s="381">
        <f t="shared" si="47"/>
        <v>35.5</v>
      </c>
      <c r="AM144" s="381">
        <f t="shared" si="47"/>
        <v>36.5</v>
      </c>
      <c r="AN144" s="381">
        <f t="shared" si="47"/>
        <v>37.5</v>
      </c>
      <c r="AO144" s="381">
        <f t="shared" si="47"/>
        <v>38.5</v>
      </c>
      <c r="AP144" s="381">
        <f>AVERAGE(AO143:AP143)</f>
        <v>39.5</v>
      </c>
      <c r="AQ144" s="381">
        <f t="shared" ref="AQ144:AY144" si="48">AVERAGE(AP143:AQ143)</f>
        <v>40.5</v>
      </c>
      <c r="AR144" s="381">
        <f t="shared" si="48"/>
        <v>41.5</v>
      </c>
      <c r="AS144" s="381">
        <f t="shared" si="48"/>
        <v>42.5</v>
      </c>
      <c r="AT144" s="381">
        <f t="shared" si="48"/>
        <v>43.5</v>
      </c>
      <c r="AU144" s="381">
        <f t="shared" si="48"/>
        <v>44.5</v>
      </c>
      <c r="AV144" s="381">
        <f t="shared" si="48"/>
        <v>45.5</v>
      </c>
      <c r="AW144" s="381">
        <f t="shared" si="48"/>
        <v>46.5</v>
      </c>
      <c r="AX144" s="381">
        <f t="shared" si="48"/>
        <v>47.5</v>
      </c>
      <c r="AY144" s="381">
        <f t="shared" si="48"/>
        <v>48.5</v>
      </c>
      <c r="AZ144" s="181"/>
      <c r="BA144" s="181"/>
      <c r="BB144" s="181"/>
      <c r="BC144" s="181"/>
      <c r="BD144" s="181"/>
      <c r="BE144" s="181"/>
      <c r="BF144" s="181"/>
      <c r="BG144" s="181"/>
      <c r="BH144" s="181"/>
      <c r="BI144" s="181"/>
      <c r="BJ144" s="181"/>
      <c r="BK144" s="181"/>
      <c r="BL144" s="181"/>
      <c r="BM144" s="181"/>
      <c r="BN144" s="181"/>
      <c r="BO144" s="181"/>
      <c r="BP144" s="181"/>
      <c r="BQ144" s="181"/>
      <c r="BR144" s="181"/>
      <c r="BS144" s="181"/>
    </row>
    <row r="145" spans="1:71" ht="12.75" hidden="1" x14ac:dyDescent="0.2">
      <c r="A145" s="183"/>
      <c r="B145" s="181"/>
      <c r="C145" s="181"/>
      <c r="D145" s="181"/>
      <c r="E145" s="181"/>
      <c r="F145" s="181"/>
      <c r="G145" s="181"/>
      <c r="H145" s="181"/>
      <c r="I145" s="181"/>
      <c r="J145" s="181"/>
      <c r="K145" s="181"/>
      <c r="L145" s="181"/>
      <c r="M145" s="181"/>
      <c r="N145" s="181"/>
      <c r="O145" s="181"/>
      <c r="P145" s="181"/>
      <c r="Q145" s="181"/>
      <c r="R145" s="181"/>
      <c r="S145" s="181"/>
      <c r="T145" s="181"/>
      <c r="U145" s="181"/>
      <c r="V145" s="181"/>
      <c r="W145" s="181"/>
      <c r="X145" s="181"/>
      <c r="Y145" s="181"/>
      <c r="Z145" s="181"/>
      <c r="AA145" s="181"/>
      <c r="AB145" s="181"/>
      <c r="AC145" s="181"/>
      <c r="AD145" s="181"/>
      <c r="AE145" s="181"/>
      <c r="AF145" s="181"/>
      <c r="AG145" s="181"/>
      <c r="AH145" s="181"/>
      <c r="AI145" s="181"/>
      <c r="AJ145" s="181"/>
      <c r="AK145" s="181"/>
      <c r="AL145" s="181"/>
      <c r="AM145" s="181"/>
      <c r="AN145" s="181"/>
      <c r="AO145" s="181"/>
      <c r="AP145" s="181"/>
      <c r="AR145" s="181"/>
      <c r="AS145" s="181"/>
      <c r="AT145" s="181"/>
      <c r="AU145" s="181"/>
      <c r="AV145" s="181"/>
      <c r="AW145" s="181"/>
      <c r="AX145" s="181"/>
      <c r="AY145" s="181"/>
      <c r="AZ145" s="181"/>
      <c r="BA145" s="181"/>
      <c r="BB145" s="181"/>
      <c r="BC145" s="181"/>
      <c r="BD145" s="181"/>
      <c r="BE145" s="181"/>
      <c r="BF145" s="181"/>
      <c r="BG145" s="181"/>
      <c r="BH145" s="181"/>
      <c r="BI145" s="181"/>
      <c r="BJ145" s="181"/>
      <c r="BK145" s="181"/>
      <c r="BL145" s="181"/>
      <c r="BM145" s="181"/>
      <c r="BN145" s="181"/>
      <c r="BO145" s="181"/>
      <c r="BP145" s="181"/>
      <c r="BQ145" s="181"/>
      <c r="BR145" s="181"/>
      <c r="BS145" s="181"/>
    </row>
    <row r="146" spans="1:71" ht="12.75" hidden="1" x14ac:dyDescent="0.2">
      <c r="A146" s="183"/>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c r="AA146" s="181"/>
      <c r="AB146" s="181"/>
      <c r="AC146" s="181"/>
      <c r="AD146" s="181"/>
      <c r="AE146" s="181"/>
      <c r="AF146" s="181"/>
      <c r="AG146" s="181"/>
      <c r="AH146" s="181"/>
      <c r="AI146" s="181"/>
      <c r="AJ146" s="181"/>
      <c r="AK146" s="181"/>
      <c r="AL146" s="181"/>
      <c r="AM146" s="181"/>
      <c r="AN146" s="181"/>
      <c r="AO146" s="181"/>
      <c r="AP146" s="181"/>
      <c r="AQ146" s="181"/>
      <c r="AR146" s="181"/>
      <c r="AS146" s="181"/>
      <c r="AT146" s="181"/>
      <c r="AU146" s="181"/>
      <c r="AV146" s="181"/>
      <c r="AW146" s="181"/>
      <c r="AX146" s="181"/>
      <c r="AY146" s="181"/>
      <c r="AZ146" s="181"/>
      <c r="BA146" s="181"/>
      <c r="BB146" s="181"/>
      <c r="BC146" s="181"/>
      <c r="BD146" s="181"/>
      <c r="BE146" s="181"/>
      <c r="BF146" s="181"/>
      <c r="BG146" s="181"/>
      <c r="BH146" s="181"/>
      <c r="BI146" s="181"/>
      <c r="BJ146" s="181"/>
      <c r="BK146" s="181"/>
      <c r="BL146" s="181"/>
      <c r="BM146" s="181"/>
      <c r="BN146" s="181"/>
      <c r="BO146" s="181"/>
      <c r="BP146" s="181"/>
      <c r="BQ146" s="181"/>
      <c r="BR146" s="181"/>
      <c r="BS146" s="181"/>
    </row>
    <row r="147" spans="1:71" ht="12.75" hidden="1" x14ac:dyDescent="0.2">
      <c r="A147" s="183"/>
      <c r="B147" s="181"/>
      <c r="C147" s="181"/>
      <c r="D147" s="181"/>
      <c r="E147" s="181"/>
      <c r="F147" s="181"/>
      <c r="G147" s="181"/>
      <c r="H147" s="181"/>
      <c r="I147" s="181"/>
      <c r="J147" s="181"/>
      <c r="K147" s="181"/>
      <c r="L147" s="181"/>
      <c r="M147" s="181"/>
      <c r="N147" s="181"/>
      <c r="O147" s="181"/>
      <c r="P147" s="181"/>
      <c r="Q147" s="181"/>
      <c r="R147" s="181"/>
      <c r="S147" s="181"/>
      <c r="T147" s="181"/>
      <c r="U147" s="181"/>
      <c r="V147" s="181"/>
      <c r="W147" s="181"/>
      <c r="X147" s="181"/>
      <c r="Y147" s="181"/>
      <c r="Z147" s="181"/>
      <c r="AA147" s="181"/>
      <c r="AB147" s="181"/>
      <c r="AC147" s="181"/>
      <c r="AD147" s="181"/>
      <c r="AE147" s="181"/>
      <c r="AF147" s="181"/>
      <c r="AG147" s="181"/>
      <c r="AH147" s="181"/>
      <c r="AI147" s="181"/>
      <c r="AJ147" s="181"/>
      <c r="AK147" s="181"/>
      <c r="AL147" s="181"/>
      <c r="AM147" s="181"/>
      <c r="AN147" s="181"/>
      <c r="AO147" s="181"/>
      <c r="AP147" s="181"/>
      <c r="AQ147" s="181"/>
      <c r="AR147" s="181"/>
      <c r="AS147" s="181"/>
      <c r="AT147" s="181"/>
      <c r="AU147" s="181"/>
      <c r="AV147" s="181"/>
      <c r="AW147" s="181"/>
      <c r="AX147" s="181"/>
      <c r="AY147" s="181"/>
      <c r="AZ147" s="181"/>
      <c r="BA147" s="181"/>
      <c r="BB147" s="181"/>
      <c r="BC147" s="181"/>
      <c r="BD147" s="181"/>
      <c r="BE147" s="181"/>
      <c r="BF147" s="181"/>
      <c r="BG147" s="181"/>
      <c r="BH147" s="181"/>
      <c r="BI147" s="181"/>
      <c r="BJ147" s="181"/>
      <c r="BK147" s="181"/>
      <c r="BL147" s="181"/>
      <c r="BM147" s="181"/>
      <c r="BN147" s="181"/>
      <c r="BO147" s="181"/>
      <c r="BP147" s="181"/>
      <c r="BQ147" s="181"/>
      <c r="BR147" s="181"/>
      <c r="BS147" s="181"/>
    </row>
    <row r="148" spans="1:71" ht="12.75" x14ac:dyDescent="0.2">
      <c r="A148" s="183"/>
      <c r="B148" s="181"/>
      <c r="C148" s="181"/>
      <c r="D148" s="181"/>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81"/>
      <c r="AL148" s="181"/>
      <c r="AM148" s="181"/>
      <c r="AN148" s="181"/>
      <c r="AO148" s="181"/>
      <c r="AP148" s="181"/>
      <c r="AQ148" s="181"/>
      <c r="AR148" s="181"/>
      <c r="AS148" s="181"/>
      <c r="AT148" s="181"/>
      <c r="AU148" s="181"/>
      <c r="AV148" s="181"/>
      <c r="AW148" s="181"/>
      <c r="AX148" s="181"/>
      <c r="AY148" s="181"/>
      <c r="AZ148" s="181"/>
      <c r="BA148" s="181"/>
      <c r="BB148" s="181"/>
      <c r="BC148" s="181"/>
      <c r="BD148" s="181"/>
      <c r="BE148" s="181"/>
      <c r="BF148" s="181"/>
      <c r="BG148" s="181"/>
      <c r="BH148" s="181"/>
      <c r="BI148" s="181"/>
      <c r="BJ148" s="181"/>
      <c r="BK148" s="181"/>
      <c r="BL148" s="181"/>
      <c r="BM148" s="181"/>
      <c r="BN148" s="181"/>
      <c r="BO148" s="181"/>
      <c r="BP148" s="181"/>
      <c r="BQ148" s="181"/>
      <c r="BR148" s="181"/>
      <c r="BS148" s="181"/>
    </row>
    <row r="149" spans="1:71" ht="12.75" x14ac:dyDescent="0.2">
      <c r="A149" s="183"/>
      <c r="B149" s="181"/>
      <c r="C149" s="181"/>
      <c r="D149" s="181"/>
      <c r="E149" s="181"/>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1"/>
      <c r="AF149" s="181"/>
      <c r="AG149" s="181"/>
      <c r="AH149" s="181"/>
      <c r="AI149" s="181"/>
      <c r="AJ149" s="181"/>
      <c r="AK149" s="181"/>
      <c r="AL149" s="181"/>
      <c r="AM149" s="181"/>
      <c r="AN149" s="181"/>
      <c r="AO149" s="181"/>
      <c r="AP149" s="181"/>
      <c r="AQ149" s="181"/>
      <c r="AR149" s="181"/>
      <c r="AS149" s="181"/>
      <c r="AT149" s="181"/>
      <c r="AU149" s="181"/>
      <c r="AV149" s="181"/>
      <c r="AW149" s="181"/>
      <c r="AX149" s="181"/>
      <c r="AY149" s="181"/>
      <c r="AZ149" s="181"/>
      <c r="BA149" s="181"/>
      <c r="BB149" s="181"/>
      <c r="BC149" s="181"/>
      <c r="BD149" s="181"/>
      <c r="BE149" s="181"/>
      <c r="BF149" s="181"/>
      <c r="BG149" s="181"/>
      <c r="BH149" s="181"/>
      <c r="BI149" s="181"/>
      <c r="BJ149" s="181"/>
      <c r="BK149" s="181"/>
      <c r="BL149" s="181"/>
      <c r="BM149" s="181"/>
      <c r="BN149" s="181"/>
      <c r="BO149" s="181"/>
      <c r="BP149" s="181"/>
      <c r="BQ149" s="181"/>
      <c r="BR149" s="181"/>
      <c r="BS149" s="181"/>
    </row>
    <row r="150" spans="1:71" ht="12.75" x14ac:dyDescent="0.2">
      <c r="A150" s="183"/>
      <c r="B150" s="181"/>
      <c r="C150" s="181"/>
      <c r="D150" s="181"/>
      <c r="E150" s="181"/>
      <c r="F150" s="181"/>
      <c r="G150" s="181"/>
      <c r="H150" s="181"/>
      <c r="I150" s="181"/>
      <c r="J150" s="181"/>
      <c r="K150" s="181"/>
      <c r="L150" s="181"/>
      <c r="M150" s="181"/>
      <c r="N150" s="181"/>
      <c r="O150" s="181"/>
      <c r="P150" s="181"/>
      <c r="Q150" s="181"/>
      <c r="R150" s="181"/>
      <c r="S150" s="181"/>
      <c r="T150" s="181"/>
      <c r="U150" s="181"/>
      <c r="V150" s="181"/>
      <c r="W150" s="181"/>
      <c r="X150" s="181"/>
      <c r="Y150" s="181"/>
      <c r="Z150" s="181"/>
      <c r="AA150" s="181"/>
      <c r="AB150" s="181"/>
      <c r="AC150" s="181"/>
      <c r="AD150" s="181"/>
      <c r="AE150" s="181"/>
      <c r="AF150" s="181"/>
      <c r="AG150" s="181"/>
      <c r="AH150" s="181"/>
      <c r="AI150" s="181"/>
      <c r="AJ150" s="181"/>
      <c r="AK150" s="181"/>
      <c r="AL150" s="181"/>
      <c r="AM150" s="181"/>
      <c r="AN150" s="181"/>
      <c r="AO150" s="181"/>
      <c r="AP150" s="181"/>
      <c r="AQ150" s="181"/>
      <c r="AR150" s="181"/>
      <c r="AS150" s="181"/>
      <c r="AT150" s="181"/>
      <c r="AU150" s="181"/>
      <c r="AV150" s="181"/>
      <c r="AW150" s="181"/>
      <c r="AX150" s="181"/>
      <c r="AY150" s="181"/>
      <c r="AZ150" s="181"/>
      <c r="BA150" s="181"/>
      <c r="BB150" s="181"/>
      <c r="BC150" s="181"/>
      <c r="BD150" s="181"/>
      <c r="BE150" s="181"/>
      <c r="BF150" s="181"/>
      <c r="BG150" s="181"/>
      <c r="BH150" s="181"/>
      <c r="BI150" s="181"/>
      <c r="BJ150" s="181"/>
      <c r="BK150" s="181"/>
      <c r="BL150" s="181"/>
      <c r="BM150" s="181"/>
      <c r="BN150" s="181"/>
      <c r="BO150" s="181"/>
      <c r="BP150" s="181"/>
      <c r="BQ150" s="181"/>
      <c r="BR150" s="181"/>
      <c r="BS150" s="181"/>
    </row>
    <row r="151" spans="1:71" ht="12.75" x14ac:dyDescent="0.2">
      <c r="A151" s="183"/>
      <c r="B151" s="181"/>
      <c r="C151" s="181"/>
      <c r="D151" s="181"/>
      <c r="E151" s="181"/>
      <c r="F151" s="181"/>
      <c r="G151" s="181"/>
      <c r="H151" s="181"/>
      <c r="I151" s="181"/>
      <c r="J151" s="181"/>
      <c r="K151" s="181"/>
      <c r="L151" s="181"/>
      <c r="M151" s="181"/>
      <c r="N151" s="181"/>
      <c r="O151" s="181"/>
      <c r="P151" s="181"/>
      <c r="Q151" s="181"/>
      <c r="R151" s="181"/>
      <c r="S151" s="181"/>
      <c r="T151" s="181"/>
      <c r="U151" s="181"/>
      <c r="V151" s="181"/>
      <c r="W151" s="181"/>
      <c r="X151" s="181"/>
      <c r="Y151" s="181"/>
      <c r="Z151" s="181"/>
      <c r="AA151" s="181"/>
      <c r="AB151" s="181"/>
      <c r="AC151" s="181"/>
      <c r="AD151" s="181"/>
      <c r="AE151" s="181"/>
      <c r="AF151" s="181"/>
      <c r="AG151" s="181"/>
      <c r="AH151" s="181"/>
      <c r="AI151" s="181"/>
      <c r="AJ151" s="181"/>
      <c r="AK151" s="181"/>
      <c r="AL151" s="181"/>
      <c r="AM151" s="181"/>
      <c r="AN151" s="181"/>
      <c r="AO151" s="181"/>
      <c r="AP151" s="181"/>
      <c r="AQ151" s="181"/>
      <c r="AR151" s="181"/>
      <c r="AS151" s="181"/>
      <c r="AT151" s="181"/>
      <c r="AU151" s="181"/>
      <c r="AV151" s="181"/>
      <c r="AW151" s="181"/>
      <c r="AX151" s="181"/>
      <c r="AY151" s="181"/>
      <c r="AZ151" s="181"/>
      <c r="BA151" s="181"/>
      <c r="BB151" s="181"/>
      <c r="BC151" s="181"/>
      <c r="BD151" s="181"/>
      <c r="BE151" s="181"/>
      <c r="BF151" s="181"/>
      <c r="BG151" s="181"/>
      <c r="BH151" s="181"/>
      <c r="BI151" s="181"/>
      <c r="BJ151" s="181"/>
      <c r="BK151" s="181"/>
      <c r="BL151" s="181"/>
      <c r="BM151" s="181"/>
      <c r="BN151" s="181"/>
      <c r="BO151" s="181"/>
      <c r="BP151" s="181"/>
      <c r="BQ151" s="181"/>
      <c r="BR151" s="181"/>
      <c r="BS151" s="181"/>
    </row>
    <row r="152" spans="1:71" ht="12.75" x14ac:dyDescent="0.2">
      <c r="A152" s="183"/>
      <c r="B152" s="181"/>
      <c r="C152" s="181"/>
      <c r="D152" s="181"/>
      <c r="E152" s="181"/>
      <c r="F152" s="181"/>
      <c r="G152" s="181"/>
      <c r="H152" s="181"/>
      <c r="I152" s="181"/>
      <c r="J152" s="181"/>
      <c r="K152" s="181"/>
      <c r="L152" s="181"/>
      <c r="M152" s="181"/>
      <c r="N152" s="181"/>
      <c r="O152" s="181"/>
      <c r="P152" s="181"/>
      <c r="Q152" s="181"/>
      <c r="R152" s="181"/>
      <c r="S152" s="181"/>
      <c r="T152" s="181"/>
      <c r="U152" s="181"/>
      <c r="V152" s="181"/>
      <c r="W152" s="181"/>
      <c r="X152" s="181"/>
      <c r="Y152" s="181"/>
      <c r="Z152" s="181"/>
      <c r="AA152" s="181"/>
      <c r="AB152" s="181"/>
      <c r="AC152" s="181"/>
      <c r="AD152" s="181"/>
      <c r="AE152" s="181"/>
      <c r="AF152" s="181"/>
      <c r="AG152" s="181"/>
      <c r="AH152" s="181"/>
      <c r="AI152" s="181"/>
      <c r="AJ152" s="181"/>
      <c r="AK152" s="181"/>
      <c r="AL152" s="181"/>
      <c r="AM152" s="181"/>
      <c r="AN152" s="181"/>
      <c r="AO152" s="181"/>
      <c r="AP152" s="181"/>
      <c r="AQ152" s="181"/>
      <c r="AR152" s="181"/>
      <c r="AS152" s="181"/>
      <c r="AT152" s="181"/>
      <c r="AU152" s="181"/>
      <c r="AV152" s="181"/>
      <c r="AW152" s="181"/>
      <c r="AX152" s="181"/>
      <c r="AY152" s="181"/>
      <c r="AZ152" s="181"/>
      <c r="BA152" s="181"/>
      <c r="BB152" s="181"/>
      <c r="BC152" s="181"/>
      <c r="BD152" s="181"/>
      <c r="BE152" s="181"/>
      <c r="BF152" s="181"/>
      <c r="BG152" s="181"/>
      <c r="BH152" s="181"/>
      <c r="BI152" s="181"/>
      <c r="BJ152" s="181"/>
      <c r="BK152" s="181"/>
      <c r="BL152" s="181"/>
      <c r="BM152" s="181"/>
      <c r="BN152" s="181"/>
      <c r="BO152" s="181"/>
      <c r="BP152" s="181"/>
      <c r="BQ152" s="181"/>
      <c r="BR152" s="181"/>
      <c r="BS152" s="181"/>
    </row>
    <row r="153" spans="1:71" ht="12.75" x14ac:dyDescent="0.2">
      <c r="A153" s="183"/>
      <c r="B153" s="181"/>
      <c r="C153" s="181"/>
      <c r="D153" s="181"/>
      <c r="E153" s="181"/>
      <c r="F153" s="181"/>
      <c r="G153" s="181"/>
      <c r="H153" s="181"/>
      <c r="I153" s="181"/>
      <c r="J153" s="181"/>
      <c r="K153" s="181"/>
      <c r="L153" s="181"/>
      <c r="M153" s="181"/>
      <c r="N153" s="181"/>
      <c r="O153" s="181"/>
      <c r="P153" s="181"/>
      <c r="Q153" s="181"/>
      <c r="R153" s="181"/>
      <c r="S153" s="181"/>
      <c r="T153" s="181"/>
      <c r="U153" s="181"/>
      <c r="V153" s="181"/>
      <c r="W153" s="181"/>
      <c r="X153" s="181"/>
      <c r="Y153" s="181"/>
      <c r="Z153" s="181"/>
      <c r="AA153" s="181"/>
      <c r="AB153" s="181"/>
      <c r="AC153" s="181"/>
      <c r="AD153" s="181"/>
      <c r="AE153" s="181"/>
      <c r="AF153" s="181"/>
      <c r="AG153" s="181"/>
      <c r="AH153" s="181"/>
      <c r="AI153" s="181"/>
      <c r="AJ153" s="181"/>
      <c r="AK153" s="181"/>
      <c r="AL153" s="181"/>
      <c r="AM153" s="181"/>
      <c r="AN153" s="181"/>
      <c r="AO153" s="181"/>
      <c r="AP153" s="181"/>
      <c r="AQ153" s="181"/>
      <c r="AR153" s="181"/>
      <c r="AS153" s="181"/>
      <c r="AT153" s="181"/>
      <c r="AU153" s="181"/>
      <c r="AV153" s="181"/>
      <c r="AW153" s="181"/>
      <c r="AX153" s="181"/>
      <c r="AY153" s="181"/>
      <c r="AZ153" s="181"/>
      <c r="BA153" s="181"/>
      <c r="BB153" s="181"/>
      <c r="BC153" s="181"/>
      <c r="BD153" s="181"/>
      <c r="BE153" s="181"/>
      <c r="BF153" s="181"/>
      <c r="BG153" s="181"/>
      <c r="BH153" s="181"/>
      <c r="BI153" s="181"/>
      <c r="BJ153" s="181"/>
      <c r="BK153" s="181"/>
      <c r="BL153" s="181"/>
      <c r="BM153" s="181"/>
      <c r="BN153" s="181"/>
      <c r="BO153" s="181"/>
      <c r="BP153" s="181"/>
      <c r="BQ153" s="181"/>
      <c r="BR153" s="181"/>
      <c r="BS153" s="181"/>
    </row>
    <row r="154" spans="1:71" ht="12.75" x14ac:dyDescent="0.2">
      <c r="A154" s="183"/>
      <c r="B154" s="181"/>
      <c r="C154" s="181"/>
      <c r="D154" s="181"/>
      <c r="E154" s="181"/>
      <c r="F154" s="181"/>
      <c r="G154" s="181"/>
      <c r="H154" s="181"/>
      <c r="I154" s="181"/>
      <c r="J154" s="181"/>
      <c r="K154" s="181"/>
      <c r="L154" s="181"/>
      <c r="M154" s="181"/>
      <c r="N154" s="181"/>
      <c r="O154" s="181"/>
      <c r="P154" s="181"/>
      <c r="Q154" s="181"/>
      <c r="R154" s="181"/>
      <c r="S154" s="181"/>
      <c r="T154" s="181"/>
      <c r="U154" s="181"/>
      <c r="V154" s="181"/>
      <c r="W154" s="181"/>
      <c r="X154" s="181"/>
      <c r="Y154" s="181"/>
      <c r="Z154" s="181"/>
      <c r="AA154" s="181"/>
      <c r="AB154" s="181"/>
      <c r="AC154" s="181"/>
      <c r="AD154" s="181"/>
      <c r="AE154" s="181"/>
      <c r="AF154" s="181"/>
      <c r="AG154" s="181"/>
      <c r="AH154" s="181"/>
      <c r="AI154" s="181"/>
      <c r="AJ154" s="181"/>
      <c r="AK154" s="181"/>
      <c r="AL154" s="181"/>
      <c r="AM154" s="181"/>
      <c r="AN154" s="181"/>
      <c r="AO154" s="181"/>
      <c r="AP154" s="181"/>
      <c r="AQ154" s="181"/>
      <c r="AR154" s="181"/>
      <c r="AS154" s="181"/>
      <c r="AT154" s="181"/>
      <c r="AU154" s="181"/>
      <c r="AV154" s="181"/>
      <c r="AW154" s="181"/>
      <c r="AX154" s="181"/>
      <c r="AY154" s="181"/>
      <c r="AZ154" s="181"/>
      <c r="BA154" s="181"/>
      <c r="BB154" s="181"/>
      <c r="BC154" s="181"/>
      <c r="BD154" s="181"/>
      <c r="BE154" s="181"/>
      <c r="BF154" s="181"/>
      <c r="BG154" s="181"/>
      <c r="BH154" s="181"/>
      <c r="BI154" s="181"/>
      <c r="BJ154" s="181"/>
      <c r="BK154" s="181"/>
      <c r="BL154" s="181"/>
      <c r="BM154" s="181"/>
      <c r="BN154" s="181"/>
      <c r="BO154" s="181"/>
      <c r="BP154" s="181"/>
      <c r="BQ154" s="181"/>
      <c r="BR154" s="181"/>
      <c r="BS154" s="181"/>
    </row>
    <row r="155" spans="1:71" ht="12.75" x14ac:dyDescent="0.2">
      <c r="A155" s="183"/>
      <c r="B155" s="181"/>
      <c r="C155" s="181"/>
      <c r="D155" s="181"/>
      <c r="E155" s="181"/>
      <c r="F155" s="181"/>
      <c r="G155" s="181"/>
      <c r="H155" s="181"/>
      <c r="I155" s="181"/>
      <c r="J155" s="181"/>
      <c r="K155" s="181"/>
      <c r="L155" s="181"/>
      <c r="M155" s="181"/>
      <c r="N155" s="181"/>
      <c r="O155" s="181"/>
      <c r="P155" s="181"/>
      <c r="Q155" s="181"/>
      <c r="R155" s="181"/>
      <c r="S155" s="181"/>
      <c r="T155" s="181"/>
      <c r="U155" s="181"/>
      <c r="V155" s="181"/>
      <c r="W155" s="181"/>
      <c r="X155" s="181"/>
      <c r="Y155" s="181"/>
      <c r="Z155" s="181"/>
      <c r="AA155" s="181"/>
      <c r="AB155" s="181"/>
      <c r="AC155" s="181"/>
      <c r="AD155" s="181"/>
      <c r="AE155" s="181"/>
      <c r="AF155" s="181"/>
      <c r="AG155" s="181"/>
      <c r="AH155" s="181"/>
      <c r="AI155" s="181"/>
      <c r="AJ155" s="181"/>
      <c r="AK155" s="181"/>
      <c r="AL155" s="181"/>
      <c r="AM155" s="181"/>
      <c r="AN155" s="181"/>
      <c r="AO155" s="181"/>
      <c r="AP155" s="181"/>
      <c r="AQ155" s="181"/>
      <c r="AR155" s="181"/>
      <c r="AS155" s="181"/>
      <c r="AT155" s="181"/>
      <c r="AU155" s="181"/>
      <c r="AV155" s="181"/>
      <c r="AW155" s="181"/>
      <c r="AX155" s="181"/>
      <c r="AY155" s="181"/>
      <c r="AZ155" s="181"/>
      <c r="BA155" s="181"/>
      <c r="BB155" s="181"/>
      <c r="BC155" s="181"/>
      <c r="BD155" s="181"/>
      <c r="BE155" s="181"/>
      <c r="BF155" s="181"/>
      <c r="BG155" s="181"/>
      <c r="BH155" s="181"/>
      <c r="BI155" s="181"/>
      <c r="BJ155" s="181"/>
      <c r="BK155" s="181"/>
      <c r="BL155" s="181"/>
      <c r="BM155" s="181"/>
      <c r="BN155" s="181"/>
      <c r="BO155" s="181"/>
      <c r="BP155" s="181"/>
      <c r="BQ155" s="181"/>
      <c r="BR155" s="181"/>
      <c r="BS155" s="181"/>
    </row>
    <row r="156" spans="1:71" ht="12.75" x14ac:dyDescent="0.2">
      <c r="A156" s="183"/>
      <c r="B156" s="181"/>
      <c r="C156" s="181"/>
      <c r="D156" s="181"/>
      <c r="E156" s="181"/>
      <c r="F156" s="181"/>
      <c r="G156" s="181"/>
      <c r="H156" s="181"/>
      <c r="I156" s="181"/>
      <c r="J156" s="181"/>
      <c r="K156" s="181"/>
      <c r="L156" s="181"/>
      <c r="M156" s="181"/>
      <c r="N156" s="181"/>
      <c r="O156" s="181"/>
      <c r="P156" s="181"/>
      <c r="Q156" s="181"/>
      <c r="R156" s="181"/>
      <c r="S156" s="181"/>
      <c r="T156" s="181"/>
      <c r="U156" s="181"/>
      <c r="V156" s="181"/>
      <c r="W156" s="181"/>
      <c r="X156" s="181"/>
      <c r="Y156" s="181"/>
      <c r="Z156" s="181"/>
      <c r="AA156" s="181"/>
      <c r="AB156" s="181"/>
      <c r="AC156" s="181"/>
      <c r="AD156" s="181"/>
      <c r="AE156" s="181"/>
      <c r="AF156" s="181"/>
      <c r="AG156" s="181"/>
      <c r="AH156" s="181"/>
      <c r="AI156" s="181"/>
      <c r="AJ156" s="181"/>
      <c r="AK156" s="181"/>
      <c r="AL156" s="181"/>
      <c r="AM156" s="181"/>
      <c r="AN156" s="181"/>
      <c r="AO156" s="181"/>
      <c r="AP156" s="181"/>
      <c r="AQ156" s="181"/>
      <c r="AR156" s="181"/>
      <c r="AS156" s="181"/>
      <c r="AT156" s="181"/>
      <c r="AU156" s="181"/>
      <c r="AV156" s="181"/>
      <c r="AW156" s="181"/>
      <c r="AX156" s="181"/>
      <c r="AY156" s="181"/>
      <c r="AZ156" s="181"/>
      <c r="BA156" s="181"/>
      <c r="BB156" s="181"/>
      <c r="BC156" s="181"/>
      <c r="BD156" s="181"/>
      <c r="BE156" s="181"/>
      <c r="BF156" s="181"/>
      <c r="BG156" s="181"/>
      <c r="BH156" s="181"/>
      <c r="BI156" s="181"/>
      <c r="BJ156" s="181"/>
      <c r="BK156" s="181"/>
      <c r="BL156" s="181"/>
      <c r="BM156" s="181"/>
      <c r="BN156" s="181"/>
      <c r="BO156" s="181"/>
      <c r="BP156" s="181"/>
      <c r="BQ156" s="181"/>
      <c r="BR156" s="181"/>
      <c r="BS156" s="181"/>
    </row>
    <row r="157" spans="1:71" ht="12.75" x14ac:dyDescent="0.2">
      <c r="A157" s="183"/>
      <c r="B157" s="181"/>
      <c r="C157" s="181"/>
      <c r="D157" s="181"/>
      <c r="E157" s="181"/>
      <c r="F157" s="181"/>
      <c r="G157" s="181"/>
      <c r="H157" s="181"/>
      <c r="I157" s="181"/>
      <c r="J157" s="181"/>
      <c r="K157" s="181"/>
      <c r="L157" s="181"/>
      <c r="M157" s="181"/>
      <c r="N157" s="181"/>
      <c r="O157" s="181"/>
      <c r="P157" s="181"/>
      <c r="Q157" s="181"/>
      <c r="R157" s="181"/>
      <c r="S157" s="181"/>
      <c r="T157" s="181"/>
      <c r="U157" s="181"/>
      <c r="V157" s="181"/>
      <c r="W157" s="181"/>
      <c r="X157" s="181"/>
      <c r="Y157" s="181"/>
      <c r="Z157" s="181"/>
      <c r="AA157" s="181"/>
      <c r="AB157" s="181"/>
      <c r="AC157" s="181"/>
      <c r="AD157" s="181"/>
      <c r="AE157" s="181"/>
      <c r="AF157" s="181"/>
      <c r="AG157" s="181"/>
      <c r="AH157" s="181"/>
      <c r="AI157" s="181"/>
      <c r="AJ157" s="181"/>
      <c r="AK157" s="181"/>
      <c r="AL157" s="181"/>
      <c r="AM157" s="181"/>
      <c r="AN157" s="181"/>
      <c r="AO157" s="181"/>
      <c r="AP157" s="181"/>
      <c r="AQ157" s="181"/>
      <c r="AR157" s="181"/>
      <c r="AS157" s="181"/>
      <c r="AT157" s="181"/>
      <c r="AU157" s="181"/>
      <c r="AV157" s="181"/>
      <c r="AW157" s="181"/>
      <c r="AX157" s="181"/>
      <c r="AY157" s="181"/>
      <c r="AZ157" s="181"/>
      <c r="BA157" s="181"/>
      <c r="BB157" s="181"/>
      <c r="BC157" s="181"/>
      <c r="BD157" s="181"/>
      <c r="BE157" s="181"/>
      <c r="BF157" s="181"/>
      <c r="BG157" s="181"/>
      <c r="BH157" s="181"/>
      <c r="BI157" s="181"/>
      <c r="BJ157" s="181"/>
      <c r="BK157" s="181"/>
      <c r="BL157" s="181"/>
      <c r="BM157" s="181"/>
      <c r="BN157" s="181"/>
      <c r="BO157" s="181"/>
      <c r="BP157" s="181"/>
      <c r="BQ157" s="181"/>
      <c r="BR157" s="181"/>
      <c r="BS157" s="181"/>
    </row>
    <row r="158" spans="1:71" ht="12.75" x14ac:dyDescent="0.2">
      <c r="A158" s="183"/>
      <c r="B158" s="181"/>
      <c r="C158" s="181"/>
      <c r="D158" s="181"/>
      <c r="E158" s="181"/>
      <c r="F158" s="181"/>
      <c r="G158" s="181"/>
      <c r="H158" s="181"/>
      <c r="I158" s="181"/>
      <c r="J158" s="181"/>
      <c r="K158" s="181"/>
      <c r="L158" s="181"/>
      <c r="M158" s="181"/>
      <c r="N158" s="181"/>
      <c r="O158" s="181"/>
      <c r="P158" s="181"/>
      <c r="Q158" s="181"/>
      <c r="R158" s="181"/>
      <c r="S158" s="181"/>
      <c r="T158" s="181"/>
      <c r="U158" s="181"/>
      <c r="V158" s="181"/>
      <c r="W158" s="181"/>
      <c r="X158" s="181"/>
      <c r="Y158" s="181"/>
      <c r="Z158" s="181"/>
      <c r="AA158" s="181"/>
      <c r="AB158" s="181"/>
      <c r="AC158" s="181"/>
      <c r="AD158" s="181"/>
      <c r="AE158" s="181"/>
      <c r="AF158" s="181"/>
      <c r="AG158" s="181"/>
      <c r="AH158" s="181"/>
      <c r="AI158" s="181"/>
      <c r="AJ158" s="181"/>
      <c r="AK158" s="181"/>
      <c r="AL158" s="181"/>
      <c r="AM158" s="181"/>
      <c r="AN158" s="181"/>
      <c r="AO158" s="181"/>
      <c r="AP158" s="181"/>
      <c r="AQ158" s="181"/>
      <c r="AR158" s="181"/>
      <c r="AS158" s="181"/>
      <c r="AT158" s="181"/>
      <c r="AU158" s="181"/>
      <c r="AV158" s="181"/>
      <c r="AW158" s="181"/>
      <c r="AX158" s="181"/>
      <c r="AY158" s="181"/>
      <c r="AZ158" s="181"/>
      <c r="BA158" s="181"/>
      <c r="BB158" s="181"/>
      <c r="BC158" s="181"/>
      <c r="BD158" s="181"/>
      <c r="BE158" s="181"/>
      <c r="BF158" s="181"/>
      <c r="BG158" s="181"/>
      <c r="BH158" s="181"/>
      <c r="BI158" s="181"/>
      <c r="BJ158" s="181"/>
      <c r="BK158" s="181"/>
      <c r="BL158" s="181"/>
      <c r="BM158" s="181"/>
      <c r="BN158" s="181"/>
      <c r="BO158" s="181"/>
      <c r="BP158" s="181"/>
      <c r="BQ158" s="181"/>
      <c r="BR158" s="181"/>
      <c r="BS158" s="181"/>
    </row>
    <row r="159" spans="1:71" ht="12.75" x14ac:dyDescent="0.2">
      <c r="A159" s="182"/>
      <c r="B159" s="179"/>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80"/>
      <c r="AR159" s="180"/>
      <c r="AS159" s="180"/>
      <c r="AT159" s="179"/>
      <c r="AU159" s="179"/>
      <c r="AV159" s="179"/>
      <c r="AW159" s="179"/>
      <c r="AX159" s="179"/>
      <c r="AY159" s="179"/>
      <c r="AZ159" s="179"/>
      <c r="BA159" s="179"/>
      <c r="BB159" s="179"/>
      <c r="BC159" s="179"/>
      <c r="BD159" s="179"/>
      <c r="BE159" s="179"/>
      <c r="BF159" s="179"/>
      <c r="BG159" s="179"/>
      <c r="BH159" s="179"/>
      <c r="BI159" s="179"/>
      <c r="BJ159" s="179"/>
      <c r="BK159" s="179"/>
      <c r="BL159" s="179"/>
      <c r="BM159" s="179"/>
      <c r="BN159" s="179"/>
      <c r="BO159" s="179"/>
      <c r="BP159" s="179"/>
      <c r="BQ159" s="179"/>
      <c r="BR159" s="179"/>
      <c r="BS159" s="179"/>
    </row>
    <row r="160" spans="1:71" ht="12.75" x14ac:dyDescent="0.2">
      <c r="A160" s="182"/>
      <c r="B160" s="179"/>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c r="AK160" s="179"/>
      <c r="AL160" s="179"/>
      <c r="AM160" s="179"/>
      <c r="AN160" s="179"/>
      <c r="AO160" s="179"/>
      <c r="AP160" s="179"/>
      <c r="AQ160" s="180"/>
      <c r="AR160" s="180"/>
      <c r="AS160" s="180"/>
      <c r="AT160" s="179"/>
      <c r="AU160" s="179"/>
      <c r="AV160" s="179"/>
      <c r="AW160" s="179"/>
      <c r="AX160" s="179"/>
      <c r="AY160" s="179"/>
      <c r="AZ160" s="179"/>
      <c r="BA160" s="179"/>
      <c r="BB160" s="179"/>
      <c r="BC160" s="179"/>
      <c r="BD160" s="179"/>
      <c r="BE160" s="179"/>
      <c r="BF160" s="179"/>
      <c r="BG160" s="179"/>
      <c r="BH160" s="179"/>
      <c r="BI160" s="179"/>
      <c r="BJ160" s="179"/>
      <c r="BK160" s="179"/>
      <c r="BL160" s="179"/>
      <c r="BM160" s="179"/>
      <c r="BN160" s="179"/>
      <c r="BO160" s="179"/>
      <c r="BP160" s="179"/>
      <c r="BQ160" s="179"/>
      <c r="BR160" s="179"/>
      <c r="BS160" s="179"/>
    </row>
    <row r="161" spans="1:71" ht="12.75" x14ac:dyDescent="0.2">
      <c r="A161" s="182"/>
      <c r="B161" s="179"/>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c r="AK161" s="179"/>
      <c r="AL161" s="179"/>
      <c r="AM161" s="179"/>
      <c r="AN161" s="179"/>
      <c r="AO161" s="179"/>
      <c r="AP161" s="179"/>
      <c r="AQ161" s="180"/>
      <c r="AR161" s="180"/>
      <c r="AS161" s="180"/>
      <c r="AT161" s="179"/>
      <c r="AU161" s="179"/>
      <c r="AV161" s="179"/>
      <c r="AW161" s="179"/>
      <c r="AX161" s="179"/>
      <c r="AY161" s="179"/>
      <c r="AZ161" s="179"/>
      <c r="BA161" s="179"/>
      <c r="BB161" s="179"/>
      <c r="BC161" s="179"/>
      <c r="BD161" s="179"/>
      <c r="BE161" s="179"/>
      <c r="BF161" s="179"/>
      <c r="BG161" s="179"/>
      <c r="BH161" s="179"/>
      <c r="BI161" s="179"/>
      <c r="BJ161" s="179"/>
      <c r="BK161" s="179"/>
      <c r="BL161" s="179"/>
      <c r="BM161" s="179"/>
      <c r="BN161" s="179"/>
      <c r="BO161" s="179"/>
      <c r="BP161" s="179"/>
      <c r="BQ161" s="179"/>
      <c r="BR161" s="179"/>
      <c r="BS161" s="179"/>
    </row>
    <row r="162" spans="1:71" ht="12.75" x14ac:dyDescent="0.2">
      <c r="A162" s="182"/>
      <c r="B162" s="179"/>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c r="AK162" s="179"/>
      <c r="AL162" s="179"/>
      <c r="AM162" s="179"/>
      <c r="AN162" s="179"/>
      <c r="AO162" s="179"/>
      <c r="AP162" s="179"/>
      <c r="AQ162" s="180"/>
      <c r="AR162" s="180"/>
      <c r="AS162" s="180"/>
      <c r="AT162" s="179"/>
      <c r="AU162" s="179"/>
      <c r="AV162" s="179"/>
      <c r="AW162" s="179"/>
      <c r="AX162" s="179"/>
      <c r="AY162" s="179"/>
      <c r="AZ162" s="179"/>
      <c r="BA162" s="179"/>
      <c r="BB162" s="179"/>
      <c r="BC162" s="179"/>
      <c r="BD162" s="179"/>
      <c r="BE162" s="179"/>
      <c r="BF162" s="179"/>
      <c r="BG162" s="179"/>
      <c r="BH162" s="179"/>
      <c r="BI162" s="179"/>
      <c r="BJ162" s="179"/>
      <c r="BK162" s="179"/>
      <c r="BL162" s="179"/>
      <c r="BM162" s="179"/>
      <c r="BN162" s="179"/>
      <c r="BO162" s="179"/>
      <c r="BP162" s="179"/>
      <c r="BQ162" s="179"/>
      <c r="BR162" s="179"/>
      <c r="BS162" s="179"/>
    </row>
    <row r="163" spans="1:71" ht="12.75" x14ac:dyDescent="0.2">
      <c r="A163" s="182"/>
      <c r="B163" s="179"/>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c r="AK163" s="179"/>
      <c r="AL163" s="179"/>
      <c r="AM163" s="179"/>
      <c r="AN163" s="179"/>
      <c r="AO163" s="179"/>
      <c r="AP163" s="179"/>
      <c r="AQ163" s="180"/>
      <c r="AR163" s="180"/>
      <c r="AS163" s="180"/>
      <c r="AT163" s="179"/>
      <c r="AU163" s="179"/>
      <c r="AV163" s="179"/>
      <c r="AW163" s="179"/>
      <c r="AX163" s="179"/>
      <c r="AY163" s="179"/>
      <c r="AZ163" s="179"/>
      <c r="BA163" s="179"/>
      <c r="BB163" s="179"/>
      <c r="BC163" s="179"/>
      <c r="BD163" s="179"/>
      <c r="BE163" s="179"/>
      <c r="BF163" s="179"/>
      <c r="BG163" s="179"/>
      <c r="BH163" s="179"/>
      <c r="BI163" s="179"/>
      <c r="BJ163" s="179"/>
      <c r="BK163" s="179"/>
      <c r="BL163" s="179"/>
      <c r="BM163" s="179"/>
      <c r="BN163" s="179"/>
      <c r="BO163" s="179"/>
      <c r="BP163" s="179"/>
      <c r="BQ163" s="179"/>
      <c r="BR163" s="179"/>
      <c r="BS163" s="179"/>
    </row>
    <row r="164" spans="1:71" ht="12.75" x14ac:dyDescent="0.2">
      <c r="A164" s="182"/>
      <c r="B164" s="179"/>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c r="AK164" s="179"/>
      <c r="AL164" s="179"/>
      <c r="AM164" s="179"/>
      <c r="AN164" s="179"/>
      <c r="AO164" s="179"/>
      <c r="AP164" s="179"/>
      <c r="AQ164" s="180"/>
      <c r="AR164" s="180"/>
      <c r="AS164" s="180"/>
      <c r="AT164" s="179"/>
      <c r="AU164" s="179"/>
      <c r="AV164" s="179"/>
      <c r="AW164" s="179"/>
      <c r="AX164" s="179"/>
      <c r="AY164" s="179"/>
      <c r="AZ164" s="179"/>
      <c r="BA164" s="179"/>
      <c r="BB164" s="179"/>
      <c r="BC164" s="179"/>
      <c r="BD164" s="179"/>
      <c r="BE164" s="179"/>
      <c r="BF164" s="179"/>
      <c r="BG164" s="179"/>
      <c r="BH164" s="179"/>
      <c r="BI164" s="179"/>
      <c r="BJ164" s="179"/>
      <c r="BK164" s="179"/>
      <c r="BL164" s="179"/>
      <c r="BM164" s="179"/>
      <c r="BN164" s="179"/>
      <c r="BO164" s="179"/>
      <c r="BP164" s="179"/>
      <c r="BQ164" s="179"/>
      <c r="BR164" s="179"/>
      <c r="BS164" s="179"/>
    </row>
    <row r="165" spans="1:71" ht="12.75" x14ac:dyDescent="0.2">
      <c r="A165" s="182"/>
      <c r="B165" s="179"/>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c r="AK165" s="179"/>
      <c r="AL165" s="179"/>
      <c r="AM165" s="179"/>
      <c r="AN165" s="179"/>
      <c r="AO165" s="179"/>
      <c r="AP165" s="179"/>
      <c r="AQ165" s="180"/>
      <c r="AR165" s="180"/>
      <c r="AS165" s="180"/>
      <c r="AT165" s="179"/>
      <c r="AU165" s="179"/>
      <c r="AV165" s="179"/>
      <c r="AW165" s="179"/>
      <c r="AX165" s="179"/>
      <c r="AY165" s="179"/>
      <c r="AZ165" s="179"/>
      <c r="BA165" s="179"/>
      <c r="BB165" s="179"/>
      <c r="BC165" s="179"/>
      <c r="BD165" s="179"/>
      <c r="BE165" s="179"/>
      <c r="BF165" s="179"/>
      <c r="BG165" s="179"/>
      <c r="BH165" s="179"/>
      <c r="BI165" s="179"/>
      <c r="BJ165" s="179"/>
      <c r="BK165" s="179"/>
      <c r="BL165" s="179"/>
      <c r="BM165" s="179"/>
      <c r="BN165" s="179"/>
      <c r="BO165" s="179"/>
      <c r="BP165" s="179"/>
      <c r="BQ165" s="179"/>
      <c r="BR165" s="179"/>
      <c r="BS165" s="179"/>
    </row>
    <row r="166" spans="1:71" ht="12.75" x14ac:dyDescent="0.2">
      <c r="A166" s="182"/>
      <c r="B166" s="179"/>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c r="AK166" s="179"/>
      <c r="AL166" s="179"/>
      <c r="AM166" s="179"/>
      <c r="AN166" s="179"/>
      <c r="AO166" s="179"/>
      <c r="AP166" s="179"/>
      <c r="AQ166" s="180"/>
      <c r="AR166" s="180"/>
      <c r="AS166" s="180"/>
      <c r="AT166" s="179"/>
      <c r="AU166" s="179"/>
      <c r="AV166" s="179"/>
      <c r="AW166" s="179"/>
      <c r="AX166" s="179"/>
      <c r="AY166" s="179"/>
      <c r="AZ166" s="179"/>
      <c r="BA166" s="179"/>
      <c r="BB166" s="179"/>
      <c r="BC166" s="179"/>
      <c r="BD166" s="179"/>
      <c r="BE166" s="179"/>
      <c r="BF166" s="179"/>
      <c r="BG166" s="179"/>
      <c r="BH166" s="179"/>
      <c r="BI166" s="179"/>
      <c r="BJ166" s="179"/>
      <c r="BK166" s="179"/>
      <c r="BL166" s="179"/>
      <c r="BM166" s="179"/>
      <c r="BN166" s="179"/>
      <c r="BO166" s="179"/>
      <c r="BP166" s="179"/>
      <c r="BQ166" s="179"/>
      <c r="BR166" s="179"/>
      <c r="BS166" s="179"/>
    </row>
    <row r="167" spans="1:71" ht="12.75" x14ac:dyDescent="0.2">
      <c r="A167" s="182"/>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c r="AK167" s="179"/>
      <c r="AL167" s="179"/>
      <c r="AM167" s="179"/>
      <c r="AN167" s="179"/>
      <c r="AO167" s="179"/>
      <c r="AP167" s="179"/>
      <c r="AQ167" s="180"/>
      <c r="AR167" s="180"/>
      <c r="AS167" s="180"/>
      <c r="AT167" s="179"/>
      <c r="AU167" s="179"/>
      <c r="AV167" s="179"/>
      <c r="AW167" s="179"/>
      <c r="AX167" s="179"/>
      <c r="AY167" s="179"/>
      <c r="AZ167" s="179"/>
      <c r="BA167" s="179"/>
      <c r="BB167" s="179"/>
      <c r="BC167" s="179"/>
      <c r="BD167" s="179"/>
      <c r="BE167" s="179"/>
      <c r="BF167" s="179"/>
      <c r="BG167" s="179"/>
      <c r="BH167" s="179"/>
      <c r="BI167" s="179"/>
      <c r="BJ167" s="179"/>
      <c r="BK167" s="179"/>
      <c r="BL167" s="179"/>
      <c r="BM167" s="179"/>
      <c r="BN167" s="179"/>
      <c r="BO167" s="179"/>
      <c r="BP167" s="179"/>
      <c r="BQ167" s="179"/>
      <c r="BR167" s="179"/>
      <c r="BS167" s="179"/>
    </row>
    <row r="168" spans="1:71" ht="12.75" x14ac:dyDescent="0.2">
      <c r="A168" s="182"/>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c r="AN168" s="179"/>
      <c r="AO168" s="179"/>
      <c r="AP168" s="179"/>
      <c r="AQ168" s="180"/>
      <c r="AR168" s="180"/>
      <c r="AS168" s="180"/>
      <c r="AT168" s="179"/>
      <c r="AU168" s="179"/>
      <c r="AV168" s="179"/>
      <c r="AW168" s="179"/>
      <c r="AX168" s="179"/>
      <c r="AY168" s="179"/>
      <c r="AZ168" s="179"/>
      <c r="BA168" s="179"/>
      <c r="BB168" s="179"/>
      <c r="BC168" s="179"/>
      <c r="BD168" s="179"/>
      <c r="BE168" s="179"/>
      <c r="BF168" s="179"/>
      <c r="BG168" s="179"/>
      <c r="BH168" s="179"/>
      <c r="BI168" s="179"/>
      <c r="BJ168" s="179"/>
      <c r="BK168" s="179"/>
      <c r="BL168" s="179"/>
      <c r="BM168" s="179"/>
      <c r="BN168" s="179"/>
      <c r="BO168" s="179"/>
      <c r="BP168" s="179"/>
      <c r="BQ168" s="179"/>
      <c r="BR168" s="179"/>
      <c r="BS168" s="179"/>
    </row>
    <row r="169" spans="1:71" ht="12.75" x14ac:dyDescent="0.2">
      <c r="A169" s="182"/>
      <c r="B169" s="179"/>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c r="AN169" s="179"/>
      <c r="AO169" s="179"/>
      <c r="AP169" s="179"/>
      <c r="AQ169" s="180"/>
      <c r="AR169" s="180"/>
      <c r="AS169" s="180"/>
      <c r="AT169" s="179"/>
      <c r="AU169" s="179"/>
      <c r="AV169" s="179"/>
      <c r="AW169" s="179"/>
      <c r="AX169" s="179"/>
      <c r="AY169" s="179"/>
      <c r="AZ169" s="179"/>
      <c r="BA169" s="179"/>
      <c r="BB169" s="179"/>
      <c r="BC169" s="179"/>
      <c r="BD169" s="179"/>
      <c r="BE169" s="179"/>
      <c r="BF169" s="179"/>
      <c r="BG169" s="179"/>
      <c r="BH169" s="179"/>
      <c r="BI169" s="179"/>
      <c r="BJ169" s="179"/>
      <c r="BK169" s="179"/>
      <c r="BL169" s="179"/>
      <c r="BM169" s="179"/>
      <c r="BN169" s="179"/>
      <c r="BO169" s="179"/>
      <c r="BP169" s="179"/>
      <c r="BQ169" s="179"/>
      <c r="BR169" s="179"/>
      <c r="BS169" s="179"/>
    </row>
    <row r="170" spans="1:71" ht="12.75" x14ac:dyDescent="0.2">
      <c r="A170" s="182"/>
      <c r="B170" s="179"/>
      <c r="C170" s="179"/>
      <c r="D170" s="179"/>
      <c r="E170" s="179"/>
      <c r="F170" s="179"/>
      <c r="G170" s="179"/>
      <c r="H170" s="179"/>
      <c r="I170" s="179"/>
      <c r="J170" s="179"/>
      <c r="K170" s="179"/>
      <c r="L170" s="179"/>
      <c r="M170" s="179"/>
      <c r="N170" s="179"/>
      <c r="O170" s="179"/>
      <c r="P170" s="179"/>
      <c r="Q170" s="179"/>
      <c r="R170" s="179"/>
      <c r="S170" s="179"/>
      <c r="T170" s="179"/>
      <c r="U170" s="179"/>
      <c r="V170" s="179"/>
      <c r="W170" s="179"/>
      <c r="X170" s="179"/>
      <c r="Y170" s="179"/>
      <c r="Z170" s="179"/>
      <c r="AA170" s="179"/>
      <c r="AB170" s="179"/>
      <c r="AC170" s="179"/>
      <c r="AD170" s="179"/>
      <c r="AE170" s="179"/>
      <c r="AF170" s="179"/>
      <c r="AG170" s="179"/>
      <c r="AH170" s="179"/>
      <c r="AI170" s="179"/>
      <c r="AJ170" s="179"/>
      <c r="AK170" s="179"/>
      <c r="AL170" s="179"/>
      <c r="AM170" s="179"/>
      <c r="AN170" s="179"/>
      <c r="AO170" s="179"/>
      <c r="AP170" s="179"/>
      <c r="AQ170" s="180"/>
      <c r="AR170" s="180"/>
      <c r="AS170" s="180"/>
      <c r="AT170" s="179"/>
      <c r="AU170" s="179"/>
      <c r="AV170" s="179"/>
      <c r="AW170" s="179"/>
      <c r="AX170" s="179"/>
      <c r="AY170" s="179"/>
      <c r="AZ170" s="179"/>
      <c r="BA170" s="179"/>
      <c r="BB170" s="179"/>
      <c r="BC170" s="179"/>
      <c r="BD170" s="179"/>
      <c r="BE170" s="179"/>
      <c r="BF170" s="179"/>
      <c r="BG170" s="179"/>
      <c r="BH170" s="179"/>
      <c r="BI170" s="179"/>
      <c r="BJ170" s="179"/>
      <c r="BK170" s="179"/>
      <c r="BL170" s="179"/>
      <c r="BM170" s="179"/>
      <c r="BN170" s="179"/>
      <c r="BO170" s="179"/>
      <c r="BP170" s="179"/>
      <c r="BQ170" s="179"/>
      <c r="BR170" s="179"/>
      <c r="BS170" s="179"/>
    </row>
    <row r="171" spans="1:71" ht="12.75" x14ac:dyDescent="0.2">
      <c r="A171" s="182"/>
      <c r="B171" s="179"/>
      <c r="C171" s="179"/>
      <c r="D171" s="179"/>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80"/>
      <c r="AR171" s="180"/>
      <c r="AS171" s="180"/>
      <c r="AT171" s="179"/>
      <c r="AU171" s="179"/>
      <c r="AV171" s="179"/>
      <c r="AW171" s="179"/>
      <c r="AX171" s="179"/>
      <c r="AY171" s="179"/>
      <c r="AZ171" s="179"/>
      <c r="BA171" s="179"/>
      <c r="BB171" s="179"/>
      <c r="BC171" s="179"/>
      <c r="BD171" s="179"/>
      <c r="BE171" s="179"/>
      <c r="BF171" s="179"/>
      <c r="BG171" s="179"/>
      <c r="BH171" s="179"/>
      <c r="BI171" s="179"/>
      <c r="BJ171" s="179"/>
      <c r="BK171" s="179"/>
      <c r="BL171" s="179"/>
      <c r="BM171" s="179"/>
      <c r="BN171" s="179"/>
      <c r="BO171" s="179"/>
      <c r="BP171" s="179"/>
      <c r="BQ171" s="179"/>
      <c r="BR171" s="179"/>
      <c r="BS171" s="179"/>
    </row>
    <row r="172" spans="1:71" ht="12.75" x14ac:dyDescent="0.2">
      <c r="A172" s="182"/>
      <c r="B172" s="179"/>
      <c r="C172" s="179"/>
      <c r="D172" s="179"/>
      <c r="E172" s="179"/>
      <c r="F172" s="179"/>
      <c r="G172" s="179"/>
      <c r="H172" s="179"/>
      <c r="I172" s="179"/>
      <c r="J172" s="179"/>
      <c r="K172" s="179"/>
      <c r="L172" s="179"/>
      <c r="M172" s="179"/>
      <c r="N172" s="179"/>
      <c r="O172" s="179"/>
      <c r="P172" s="179"/>
      <c r="Q172" s="179"/>
      <c r="R172" s="179"/>
      <c r="S172" s="179"/>
      <c r="T172" s="179"/>
      <c r="U172" s="179"/>
      <c r="V172" s="179"/>
      <c r="W172" s="179"/>
      <c r="X172" s="179"/>
      <c r="Y172" s="179"/>
      <c r="Z172" s="179"/>
      <c r="AA172" s="179"/>
      <c r="AB172" s="179"/>
      <c r="AC172" s="179"/>
      <c r="AD172" s="179"/>
      <c r="AE172" s="179"/>
      <c r="AF172" s="179"/>
      <c r="AG172" s="179"/>
      <c r="AH172" s="179"/>
      <c r="AI172" s="179"/>
      <c r="AJ172" s="179"/>
      <c r="AK172" s="179"/>
      <c r="AL172" s="179"/>
      <c r="AM172" s="179"/>
      <c r="AN172" s="179"/>
      <c r="AO172" s="179"/>
      <c r="AP172" s="179"/>
      <c r="AQ172" s="180"/>
      <c r="AR172" s="180"/>
      <c r="AS172" s="180"/>
      <c r="AT172" s="179"/>
      <c r="AU172" s="179"/>
      <c r="AV172" s="179"/>
      <c r="AW172" s="179"/>
      <c r="AX172" s="179"/>
      <c r="AY172" s="179"/>
      <c r="AZ172" s="179"/>
      <c r="BA172" s="179"/>
      <c r="BB172" s="179"/>
      <c r="BC172" s="179"/>
      <c r="BD172" s="179"/>
      <c r="BE172" s="179"/>
      <c r="BF172" s="179"/>
      <c r="BG172" s="179"/>
      <c r="BH172" s="179"/>
      <c r="BI172" s="179"/>
      <c r="BJ172" s="179"/>
      <c r="BK172" s="179"/>
      <c r="BL172" s="179"/>
      <c r="BM172" s="179"/>
      <c r="BN172" s="179"/>
      <c r="BO172" s="179"/>
      <c r="BP172" s="179"/>
      <c r="BQ172" s="179"/>
      <c r="BR172" s="179"/>
      <c r="BS172" s="179"/>
    </row>
    <row r="173" spans="1:71" ht="12.75" x14ac:dyDescent="0.2">
      <c r="A173" s="182"/>
      <c r="B173" s="179"/>
      <c r="C173" s="179"/>
      <c r="D173" s="179"/>
      <c r="E173" s="179"/>
      <c r="F173" s="179"/>
      <c r="G173" s="179"/>
      <c r="H173" s="179"/>
      <c r="I173" s="179"/>
      <c r="J173" s="179"/>
      <c r="K173" s="179"/>
      <c r="L173" s="179"/>
      <c r="M173" s="179"/>
      <c r="N173" s="179"/>
      <c r="O173" s="179"/>
      <c r="P173" s="179"/>
      <c r="Q173" s="179"/>
      <c r="R173" s="179"/>
      <c r="S173" s="179"/>
      <c r="T173" s="179"/>
      <c r="U173" s="179"/>
      <c r="V173" s="179"/>
      <c r="W173" s="179"/>
      <c r="X173" s="179"/>
      <c r="Y173" s="179"/>
      <c r="Z173" s="179"/>
      <c r="AA173" s="179"/>
      <c r="AB173" s="179"/>
      <c r="AC173" s="179"/>
      <c r="AD173" s="179"/>
      <c r="AE173" s="179"/>
      <c r="AF173" s="179"/>
      <c r="AG173" s="179"/>
      <c r="AH173" s="179"/>
      <c r="AI173" s="179"/>
      <c r="AJ173" s="179"/>
      <c r="AK173" s="179"/>
      <c r="AL173" s="179"/>
      <c r="AM173" s="179"/>
      <c r="AN173" s="179"/>
      <c r="AO173" s="179"/>
      <c r="AP173" s="179"/>
      <c r="AQ173" s="180"/>
      <c r="AR173" s="180"/>
      <c r="AS173" s="180"/>
      <c r="AT173" s="179"/>
      <c r="AU173" s="179"/>
      <c r="AV173" s="179"/>
      <c r="AW173" s="179"/>
      <c r="AX173" s="179"/>
      <c r="AY173" s="179"/>
      <c r="AZ173" s="179"/>
      <c r="BA173" s="179"/>
      <c r="BB173" s="179"/>
      <c r="BC173" s="179"/>
      <c r="BD173" s="179"/>
      <c r="BE173" s="179"/>
      <c r="BF173" s="179"/>
      <c r="BG173" s="179"/>
      <c r="BH173" s="179"/>
      <c r="BI173" s="179"/>
      <c r="BJ173" s="179"/>
      <c r="BK173" s="179"/>
      <c r="BL173" s="179"/>
      <c r="BM173" s="179"/>
      <c r="BN173" s="179"/>
      <c r="BO173" s="179"/>
      <c r="BP173" s="179"/>
      <c r="BQ173" s="179"/>
      <c r="BR173" s="179"/>
      <c r="BS173" s="179"/>
    </row>
    <row r="174" spans="1:71" ht="12.75" x14ac:dyDescent="0.2">
      <c r="A174" s="182"/>
      <c r="B174" s="179"/>
      <c r="C174" s="179"/>
      <c r="D174" s="179"/>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80"/>
      <c r="AR174" s="180"/>
      <c r="AS174" s="180"/>
      <c r="AT174" s="179"/>
      <c r="AU174" s="179"/>
      <c r="AV174" s="179"/>
      <c r="AW174" s="179"/>
      <c r="AX174" s="179"/>
      <c r="AY174" s="179"/>
      <c r="AZ174" s="179"/>
      <c r="BA174" s="179"/>
      <c r="BB174" s="179"/>
      <c r="BC174" s="179"/>
      <c r="BD174" s="179"/>
      <c r="BE174" s="179"/>
      <c r="BF174" s="179"/>
      <c r="BG174" s="179"/>
      <c r="BH174" s="179"/>
      <c r="BI174" s="179"/>
      <c r="BJ174" s="179"/>
      <c r="BK174" s="179"/>
      <c r="BL174" s="179"/>
      <c r="BM174" s="179"/>
      <c r="BN174" s="179"/>
      <c r="BO174" s="179"/>
      <c r="BP174" s="179"/>
      <c r="BQ174" s="179"/>
      <c r="BR174" s="179"/>
      <c r="BS174" s="179"/>
    </row>
    <row r="175" spans="1:71" ht="12.75" x14ac:dyDescent="0.2">
      <c r="A175" s="182"/>
      <c r="B175" s="179"/>
      <c r="C175" s="179"/>
      <c r="D175" s="179"/>
      <c r="E175" s="179"/>
      <c r="F175" s="179"/>
      <c r="G175" s="179"/>
      <c r="H175" s="179"/>
      <c r="I175" s="179"/>
      <c r="J175" s="179"/>
      <c r="K175" s="179"/>
      <c r="L175" s="179"/>
      <c r="M175" s="179"/>
      <c r="N175" s="179"/>
      <c r="O175" s="179"/>
      <c r="P175" s="179"/>
      <c r="Q175" s="179"/>
      <c r="R175" s="179"/>
      <c r="S175" s="179"/>
      <c r="T175" s="179"/>
      <c r="U175" s="179"/>
      <c r="V175" s="179"/>
      <c r="W175" s="179"/>
      <c r="X175" s="179"/>
      <c r="Y175" s="179"/>
      <c r="Z175" s="179"/>
      <c r="AA175" s="179"/>
      <c r="AB175" s="179"/>
      <c r="AC175" s="179"/>
      <c r="AD175" s="179"/>
      <c r="AE175" s="179"/>
      <c r="AF175" s="179"/>
      <c r="AG175" s="179"/>
      <c r="AH175" s="179"/>
      <c r="AI175" s="179"/>
      <c r="AJ175" s="179"/>
      <c r="AK175" s="179"/>
      <c r="AL175" s="179"/>
      <c r="AM175" s="179"/>
      <c r="AN175" s="179"/>
      <c r="AO175" s="179"/>
      <c r="AP175" s="179"/>
      <c r="AQ175" s="180"/>
      <c r="AR175" s="180"/>
      <c r="AS175" s="180"/>
      <c r="AT175" s="179"/>
      <c r="AU175" s="179"/>
      <c r="AV175" s="179"/>
      <c r="AW175" s="179"/>
      <c r="AX175" s="179"/>
      <c r="AY175" s="179"/>
      <c r="AZ175" s="179"/>
      <c r="BA175" s="179"/>
      <c r="BB175" s="179"/>
      <c r="BC175" s="179"/>
      <c r="BD175" s="179"/>
      <c r="BE175" s="179"/>
      <c r="BF175" s="179"/>
      <c r="BG175" s="179"/>
      <c r="BH175" s="179"/>
      <c r="BI175" s="179"/>
      <c r="BJ175" s="179"/>
      <c r="BK175" s="179"/>
      <c r="BL175" s="179"/>
      <c r="BM175" s="179"/>
      <c r="BN175" s="179"/>
      <c r="BO175" s="179"/>
      <c r="BP175" s="179"/>
      <c r="BQ175" s="179"/>
      <c r="BR175" s="179"/>
      <c r="BS175" s="179"/>
    </row>
    <row r="176" spans="1:71" ht="12.75" x14ac:dyDescent="0.2">
      <c r="A176" s="182"/>
      <c r="B176" s="179"/>
      <c r="C176" s="179"/>
      <c r="D176" s="179"/>
      <c r="E176" s="179"/>
      <c r="F176" s="179"/>
      <c r="G176" s="179"/>
      <c r="H176" s="179"/>
      <c r="I176" s="179"/>
      <c r="J176" s="179"/>
      <c r="K176" s="179"/>
      <c r="L176" s="179"/>
      <c r="M176" s="179"/>
      <c r="N176" s="179"/>
      <c r="O176" s="179"/>
      <c r="P176" s="179"/>
      <c r="Q176" s="179"/>
      <c r="R176" s="179"/>
      <c r="S176" s="179"/>
      <c r="T176" s="179"/>
      <c r="U176" s="179"/>
      <c r="V176" s="179"/>
      <c r="W176" s="179"/>
      <c r="X176" s="179"/>
      <c r="Y176" s="179"/>
      <c r="Z176" s="179"/>
      <c r="AA176" s="179"/>
      <c r="AB176" s="179"/>
      <c r="AC176" s="179"/>
      <c r="AD176" s="179"/>
      <c r="AE176" s="179"/>
      <c r="AF176" s="179"/>
      <c r="AG176" s="179"/>
      <c r="AH176" s="179"/>
      <c r="AI176" s="179"/>
      <c r="AJ176" s="179"/>
      <c r="AK176" s="179"/>
      <c r="AL176" s="179"/>
      <c r="AM176" s="179"/>
      <c r="AN176" s="179"/>
      <c r="AO176" s="179"/>
      <c r="AP176" s="179"/>
      <c r="AQ176" s="180"/>
      <c r="AR176" s="180"/>
      <c r="AS176" s="180"/>
      <c r="AT176" s="179"/>
      <c r="AU176" s="179"/>
      <c r="AV176" s="179"/>
      <c r="AW176" s="179"/>
      <c r="AX176" s="179"/>
      <c r="AY176" s="179"/>
      <c r="AZ176" s="179"/>
      <c r="BA176" s="179"/>
      <c r="BB176" s="179"/>
      <c r="BC176" s="179"/>
      <c r="BD176" s="179"/>
      <c r="BE176" s="179"/>
      <c r="BF176" s="179"/>
      <c r="BG176" s="179"/>
      <c r="BH176" s="179"/>
      <c r="BI176" s="179"/>
      <c r="BJ176" s="179"/>
      <c r="BK176" s="179"/>
      <c r="BL176" s="179"/>
      <c r="BM176" s="179"/>
      <c r="BN176" s="179"/>
      <c r="BO176" s="179"/>
      <c r="BP176" s="179"/>
      <c r="BQ176" s="179"/>
      <c r="BR176" s="179"/>
      <c r="BS176" s="179"/>
    </row>
    <row r="177" spans="1:71" ht="12.75" x14ac:dyDescent="0.2">
      <c r="A177" s="182"/>
      <c r="B177" s="179"/>
      <c r="C177" s="179"/>
      <c r="D177" s="179"/>
      <c r="E177" s="179"/>
      <c r="F177" s="179"/>
      <c r="G177" s="179"/>
      <c r="H177" s="179"/>
      <c r="I177" s="179"/>
      <c r="J177" s="179"/>
      <c r="K177" s="179"/>
      <c r="L177" s="179"/>
      <c r="M177" s="179"/>
      <c r="N177" s="179"/>
      <c r="O177" s="179"/>
      <c r="P177" s="179"/>
      <c r="Q177" s="179"/>
      <c r="R177" s="179"/>
      <c r="S177" s="179"/>
      <c r="T177" s="179"/>
      <c r="U177" s="179"/>
      <c r="V177" s="179"/>
      <c r="W177" s="179"/>
      <c r="X177" s="179"/>
      <c r="Y177" s="179"/>
      <c r="Z177" s="179"/>
      <c r="AA177" s="179"/>
      <c r="AB177" s="179"/>
      <c r="AC177" s="179"/>
      <c r="AD177" s="179"/>
      <c r="AE177" s="179"/>
      <c r="AF177" s="179"/>
      <c r="AG177" s="179"/>
      <c r="AH177" s="179"/>
      <c r="AI177" s="179"/>
      <c r="AJ177" s="179"/>
      <c r="AK177" s="179"/>
      <c r="AL177" s="179"/>
      <c r="AM177" s="179"/>
      <c r="AN177" s="179"/>
      <c r="AO177" s="179"/>
      <c r="AP177" s="179"/>
      <c r="AQ177" s="180"/>
      <c r="AR177" s="180"/>
      <c r="AS177" s="180"/>
      <c r="AT177" s="179"/>
      <c r="AU177" s="179"/>
      <c r="AV177" s="179"/>
      <c r="AW177" s="179"/>
      <c r="AX177" s="179"/>
      <c r="AY177" s="179"/>
      <c r="AZ177" s="179"/>
      <c r="BA177" s="179"/>
      <c r="BB177" s="179"/>
      <c r="BC177" s="179"/>
      <c r="BD177" s="179"/>
      <c r="BE177" s="179"/>
      <c r="BF177" s="179"/>
      <c r="BG177" s="179"/>
      <c r="BH177" s="179"/>
      <c r="BI177" s="179"/>
      <c r="BJ177" s="179"/>
      <c r="BK177" s="179"/>
      <c r="BL177" s="179"/>
      <c r="BM177" s="179"/>
      <c r="BN177" s="179"/>
      <c r="BO177" s="179"/>
      <c r="BP177" s="179"/>
      <c r="BQ177" s="179"/>
      <c r="BR177" s="179"/>
      <c r="BS177" s="179"/>
    </row>
    <row r="178" spans="1:71" ht="12.75" x14ac:dyDescent="0.2">
      <c r="A178" s="182"/>
      <c r="B178" s="179"/>
      <c r="C178" s="179"/>
      <c r="D178" s="179"/>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c r="AN178" s="179"/>
      <c r="AO178" s="179"/>
      <c r="AP178" s="179"/>
      <c r="AQ178" s="180"/>
      <c r="AR178" s="180"/>
      <c r="AS178" s="180"/>
      <c r="AT178" s="179"/>
      <c r="AU178" s="179"/>
      <c r="AV178" s="179"/>
      <c r="AW178" s="179"/>
      <c r="AX178" s="179"/>
      <c r="AY178" s="179"/>
      <c r="AZ178" s="179"/>
      <c r="BA178" s="179"/>
      <c r="BB178" s="179"/>
      <c r="BC178" s="179"/>
      <c r="BD178" s="179"/>
      <c r="BE178" s="179"/>
      <c r="BF178" s="179"/>
      <c r="BG178" s="179"/>
      <c r="BH178" s="179"/>
      <c r="BI178" s="179"/>
      <c r="BJ178" s="179"/>
      <c r="BK178" s="179"/>
      <c r="BL178" s="179"/>
      <c r="BM178" s="179"/>
      <c r="BN178" s="179"/>
      <c r="BO178" s="179"/>
      <c r="BP178" s="179"/>
      <c r="BQ178" s="179"/>
      <c r="BR178" s="179"/>
      <c r="BS178" s="179"/>
    </row>
    <row r="179" spans="1:71" ht="12.75" x14ac:dyDescent="0.2">
      <c r="A179" s="182"/>
      <c r="B179" s="179"/>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79"/>
      <c r="AJ179" s="179"/>
      <c r="AK179" s="179"/>
      <c r="AL179" s="179"/>
      <c r="AM179" s="179"/>
      <c r="AN179" s="179"/>
      <c r="AO179" s="179"/>
      <c r="AP179" s="179"/>
      <c r="AQ179" s="180"/>
      <c r="AR179" s="180"/>
      <c r="AS179" s="180"/>
      <c r="AT179" s="179"/>
      <c r="AU179" s="179"/>
      <c r="AV179" s="179"/>
      <c r="AW179" s="179"/>
      <c r="AX179" s="179"/>
      <c r="AY179" s="179"/>
      <c r="AZ179" s="179"/>
      <c r="BA179" s="179"/>
      <c r="BB179" s="179"/>
      <c r="BC179" s="179"/>
      <c r="BD179" s="179"/>
      <c r="BE179" s="179"/>
      <c r="BF179" s="179"/>
      <c r="BG179" s="179"/>
      <c r="BH179" s="179"/>
      <c r="BI179" s="179"/>
      <c r="BJ179" s="179"/>
      <c r="BK179" s="179"/>
      <c r="BL179" s="179"/>
      <c r="BM179" s="179"/>
      <c r="BN179" s="179"/>
      <c r="BO179" s="179"/>
      <c r="BP179" s="179"/>
      <c r="BQ179" s="179"/>
      <c r="BR179" s="179"/>
      <c r="BS179" s="179"/>
    </row>
    <row r="180" spans="1:71" ht="12.75" x14ac:dyDescent="0.2">
      <c r="A180" s="182"/>
      <c r="B180" s="179"/>
      <c r="C180" s="179"/>
      <c r="D180" s="179"/>
      <c r="E180" s="179"/>
      <c r="F180" s="179"/>
      <c r="G180" s="179"/>
      <c r="H180" s="179"/>
      <c r="I180" s="179"/>
      <c r="J180" s="179"/>
      <c r="K180" s="179"/>
      <c r="L180" s="179"/>
      <c r="M180" s="179"/>
      <c r="N180" s="179"/>
      <c r="O180" s="179"/>
      <c r="P180" s="179"/>
      <c r="Q180" s="179"/>
      <c r="R180" s="179"/>
      <c r="S180" s="179"/>
      <c r="T180" s="179"/>
      <c r="U180" s="179"/>
      <c r="V180" s="179"/>
      <c r="W180" s="179"/>
      <c r="X180" s="179"/>
      <c r="Y180" s="179"/>
      <c r="Z180" s="179"/>
      <c r="AA180" s="179"/>
      <c r="AB180" s="179"/>
      <c r="AC180" s="179"/>
      <c r="AD180" s="179"/>
      <c r="AE180" s="179"/>
      <c r="AF180" s="179"/>
      <c r="AG180" s="179"/>
      <c r="AH180" s="179"/>
      <c r="AI180" s="179"/>
      <c r="AJ180" s="179"/>
      <c r="AK180" s="179"/>
      <c r="AL180" s="179"/>
      <c r="AM180" s="179"/>
      <c r="AN180" s="179"/>
      <c r="AO180" s="179"/>
      <c r="AP180" s="179"/>
      <c r="AQ180" s="180"/>
      <c r="AR180" s="180"/>
      <c r="AS180" s="180"/>
      <c r="AT180" s="179"/>
      <c r="AU180" s="179"/>
      <c r="AV180" s="179"/>
      <c r="AW180" s="179"/>
      <c r="AX180" s="179"/>
      <c r="AY180" s="179"/>
      <c r="AZ180" s="179"/>
      <c r="BA180" s="179"/>
      <c r="BB180" s="179"/>
      <c r="BC180" s="179"/>
      <c r="BD180" s="179"/>
      <c r="BE180" s="179"/>
      <c r="BF180" s="179"/>
      <c r="BG180" s="179"/>
      <c r="BH180" s="179"/>
      <c r="BI180" s="179"/>
      <c r="BJ180" s="179"/>
      <c r="BK180" s="179"/>
      <c r="BL180" s="179"/>
      <c r="BM180" s="179"/>
      <c r="BN180" s="179"/>
      <c r="BO180" s="179"/>
      <c r="BP180" s="179"/>
      <c r="BQ180" s="179"/>
      <c r="BR180" s="179"/>
      <c r="BS180" s="179"/>
    </row>
    <row r="181" spans="1:71" ht="12.75" x14ac:dyDescent="0.2">
      <c r="A181" s="182"/>
      <c r="B181" s="179"/>
      <c r="C181" s="179"/>
      <c r="D181" s="179"/>
      <c r="E181" s="179"/>
      <c r="F181" s="179"/>
      <c r="G181" s="179"/>
      <c r="H181" s="179"/>
      <c r="I181" s="179"/>
      <c r="J181" s="179"/>
      <c r="K181" s="179"/>
      <c r="L181" s="179"/>
      <c r="M181" s="179"/>
      <c r="N181" s="179"/>
      <c r="O181" s="179"/>
      <c r="P181" s="179"/>
      <c r="Q181" s="179"/>
      <c r="R181" s="179"/>
      <c r="S181" s="179"/>
      <c r="T181" s="179"/>
      <c r="U181" s="179"/>
      <c r="V181" s="179"/>
      <c r="W181" s="179"/>
      <c r="X181" s="179"/>
      <c r="Y181" s="179"/>
      <c r="Z181" s="179"/>
      <c r="AA181" s="179"/>
      <c r="AB181" s="179"/>
      <c r="AC181" s="179"/>
      <c r="AD181" s="179"/>
      <c r="AE181" s="179"/>
      <c r="AF181" s="179"/>
      <c r="AG181" s="179"/>
      <c r="AH181" s="179"/>
      <c r="AI181" s="179"/>
      <c r="AJ181" s="179"/>
      <c r="AK181" s="179"/>
      <c r="AL181" s="179"/>
      <c r="AM181" s="179"/>
      <c r="AN181" s="179"/>
      <c r="AO181" s="179"/>
      <c r="AP181" s="179"/>
      <c r="AQ181" s="180"/>
      <c r="AR181" s="180"/>
      <c r="AS181" s="180"/>
      <c r="AT181" s="179"/>
      <c r="AU181" s="179"/>
      <c r="AV181" s="179"/>
      <c r="AW181" s="179"/>
      <c r="AX181" s="179"/>
      <c r="AY181" s="179"/>
      <c r="AZ181" s="179"/>
      <c r="BA181" s="179"/>
      <c r="BB181" s="179"/>
      <c r="BC181" s="179"/>
      <c r="BD181" s="179"/>
      <c r="BE181" s="179"/>
      <c r="BF181" s="179"/>
      <c r="BG181" s="179"/>
      <c r="BH181" s="179"/>
      <c r="BI181" s="179"/>
      <c r="BJ181" s="179"/>
      <c r="BK181" s="179"/>
      <c r="BL181" s="179"/>
      <c r="BM181" s="179"/>
      <c r="BN181" s="179"/>
      <c r="BO181" s="179"/>
      <c r="BP181" s="179"/>
      <c r="BQ181" s="179"/>
      <c r="BR181" s="179"/>
      <c r="BS181" s="179"/>
    </row>
    <row r="182" spans="1:71" ht="12.75" x14ac:dyDescent="0.2">
      <c r="A182" s="182"/>
      <c r="B182" s="179"/>
      <c r="C182" s="179"/>
      <c r="D182" s="179"/>
      <c r="E182" s="179"/>
      <c r="F182" s="179"/>
      <c r="G182" s="179"/>
      <c r="H182" s="179"/>
      <c r="I182" s="179"/>
      <c r="J182" s="179"/>
      <c r="K182" s="179"/>
      <c r="L182" s="179"/>
      <c r="M182" s="179"/>
      <c r="N182" s="179"/>
      <c r="O182" s="179"/>
      <c r="P182" s="179"/>
      <c r="Q182" s="179"/>
      <c r="R182" s="179"/>
      <c r="S182" s="179"/>
      <c r="T182" s="179"/>
      <c r="U182" s="179"/>
      <c r="V182" s="179"/>
      <c r="W182" s="179"/>
      <c r="X182" s="179"/>
      <c r="Y182" s="179"/>
      <c r="Z182" s="179"/>
      <c r="AA182" s="179"/>
      <c r="AB182" s="179"/>
      <c r="AC182" s="179"/>
      <c r="AD182" s="179"/>
      <c r="AE182" s="179"/>
      <c r="AF182" s="179"/>
      <c r="AG182" s="179"/>
      <c r="AH182" s="179"/>
      <c r="AI182" s="179"/>
      <c r="AJ182" s="179"/>
      <c r="AK182" s="179"/>
      <c r="AL182" s="179"/>
      <c r="AM182" s="179"/>
      <c r="AN182" s="179"/>
      <c r="AO182" s="179"/>
      <c r="AP182" s="179"/>
      <c r="AQ182" s="180"/>
      <c r="AR182" s="180"/>
      <c r="AS182" s="180"/>
      <c r="AT182" s="179"/>
      <c r="AU182" s="179"/>
      <c r="AV182" s="179"/>
      <c r="AW182" s="179"/>
      <c r="AX182" s="179"/>
      <c r="AY182" s="179"/>
      <c r="AZ182" s="179"/>
      <c r="BA182" s="179"/>
      <c r="BB182" s="179"/>
      <c r="BC182" s="179"/>
      <c r="BD182" s="179"/>
      <c r="BE182" s="179"/>
      <c r="BF182" s="179"/>
      <c r="BG182" s="179"/>
      <c r="BH182" s="179"/>
      <c r="BI182" s="179"/>
      <c r="BJ182" s="179"/>
      <c r="BK182" s="179"/>
      <c r="BL182" s="179"/>
      <c r="BM182" s="179"/>
      <c r="BN182" s="179"/>
      <c r="BO182" s="179"/>
      <c r="BP182" s="179"/>
      <c r="BQ182" s="179"/>
      <c r="BR182" s="179"/>
      <c r="BS182" s="179"/>
    </row>
    <row r="183" spans="1:71" ht="12.75" x14ac:dyDescent="0.2">
      <c r="A183" s="182"/>
      <c r="B183" s="179"/>
      <c r="C183" s="179"/>
      <c r="D183" s="179"/>
      <c r="E183" s="179"/>
      <c r="F183" s="179"/>
      <c r="G183" s="179"/>
      <c r="H183" s="179"/>
      <c r="I183" s="179"/>
      <c r="J183" s="179"/>
      <c r="K183" s="179"/>
      <c r="L183" s="179"/>
      <c r="M183" s="179"/>
      <c r="N183" s="179"/>
      <c r="O183" s="179"/>
      <c r="P183" s="179"/>
      <c r="Q183" s="179"/>
      <c r="R183" s="179"/>
      <c r="S183" s="179"/>
      <c r="T183" s="179"/>
      <c r="U183" s="179"/>
      <c r="V183" s="179"/>
      <c r="W183" s="179"/>
      <c r="X183" s="179"/>
      <c r="Y183" s="179"/>
      <c r="Z183" s="179"/>
      <c r="AA183" s="179"/>
      <c r="AB183" s="179"/>
      <c r="AC183" s="179"/>
      <c r="AD183" s="179"/>
      <c r="AE183" s="179"/>
      <c r="AF183" s="179"/>
      <c r="AG183" s="179"/>
      <c r="AH183" s="179"/>
      <c r="AI183" s="179"/>
      <c r="AJ183" s="179"/>
      <c r="AK183" s="179"/>
      <c r="AL183" s="179"/>
      <c r="AM183" s="179"/>
      <c r="AN183" s="179"/>
      <c r="AO183" s="179"/>
      <c r="AP183" s="179"/>
      <c r="AQ183" s="180"/>
      <c r="AR183" s="180"/>
      <c r="AS183" s="180"/>
      <c r="AT183" s="179"/>
      <c r="AU183" s="179"/>
      <c r="AV183" s="179"/>
      <c r="AW183" s="179"/>
      <c r="AX183" s="179"/>
      <c r="AY183" s="179"/>
      <c r="AZ183" s="179"/>
      <c r="BA183" s="179"/>
      <c r="BB183" s="179"/>
      <c r="BC183" s="179"/>
      <c r="BD183" s="179"/>
      <c r="BE183" s="179"/>
      <c r="BF183" s="179"/>
      <c r="BG183" s="179"/>
      <c r="BH183" s="179"/>
      <c r="BI183" s="179"/>
      <c r="BJ183" s="179"/>
      <c r="BK183" s="179"/>
      <c r="BL183" s="179"/>
      <c r="BM183" s="179"/>
      <c r="BN183" s="179"/>
      <c r="BO183" s="179"/>
      <c r="BP183" s="179"/>
      <c r="BQ183" s="179"/>
      <c r="BR183" s="179"/>
      <c r="BS183" s="179"/>
    </row>
    <row r="184" spans="1:71" ht="12.75" x14ac:dyDescent="0.2">
      <c r="A184" s="182"/>
      <c r="B184" s="179"/>
      <c r="C184" s="179"/>
      <c r="D184" s="179"/>
      <c r="E184" s="179"/>
      <c r="F184" s="179"/>
      <c r="G184" s="179"/>
      <c r="H184" s="179"/>
      <c r="I184" s="179"/>
      <c r="J184" s="179"/>
      <c r="K184" s="179"/>
      <c r="L184" s="179"/>
      <c r="M184" s="179"/>
      <c r="N184" s="179"/>
      <c r="O184" s="179"/>
      <c r="P184" s="179"/>
      <c r="Q184" s="179"/>
      <c r="R184" s="179"/>
      <c r="S184" s="179"/>
      <c r="T184" s="179"/>
      <c r="U184" s="179"/>
      <c r="V184" s="179"/>
      <c r="W184" s="179"/>
      <c r="X184" s="179"/>
      <c r="Y184" s="179"/>
      <c r="Z184" s="179"/>
      <c r="AA184" s="179"/>
      <c r="AB184" s="179"/>
      <c r="AC184" s="179"/>
      <c r="AD184" s="179"/>
      <c r="AE184" s="179"/>
      <c r="AF184" s="179"/>
      <c r="AG184" s="179"/>
      <c r="AH184" s="179"/>
      <c r="AI184" s="179"/>
      <c r="AJ184" s="179"/>
      <c r="AK184" s="179"/>
      <c r="AL184" s="179"/>
      <c r="AM184" s="179"/>
      <c r="AN184" s="179"/>
      <c r="AO184" s="179"/>
      <c r="AP184" s="179"/>
      <c r="AQ184" s="180"/>
      <c r="AR184" s="180"/>
      <c r="AS184" s="180"/>
      <c r="AT184" s="179"/>
      <c r="AU184" s="179"/>
      <c r="AV184" s="179"/>
      <c r="AW184" s="179"/>
      <c r="AX184" s="179"/>
      <c r="AY184" s="179"/>
      <c r="AZ184" s="179"/>
      <c r="BA184" s="179"/>
      <c r="BB184" s="179"/>
      <c r="BC184" s="179"/>
      <c r="BD184" s="179"/>
      <c r="BE184" s="179"/>
      <c r="BF184" s="179"/>
      <c r="BG184" s="179"/>
      <c r="BH184" s="179"/>
      <c r="BI184" s="179"/>
      <c r="BJ184" s="179"/>
      <c r="BK184" s="179"/>
      <c r="BL184" s="179"/>
      <c r="BM184" s="179"/>
      <c r="BN184" s="179"/>
      <c r="BO184" s="179"/>
      <c r="BP184" s="179"/>
      <c r="BQ184" s="179"/>
      <c r="BR184" s="179"/>
      <c r="BS184" s="179"/>
    </row>
    <row r="185" spans="1:71" ht="12.75" x14ac:dyDescent="0.2">
      <c r="A185" s="182"/>
      <c r="B185" s="179"/>
      <c r="C185" s="179"/>
      <c r="D185" s="179"/>
      <c r="E185" s="179"/>
      <c r="F185" s="179"/>
      <c r="G185" s="179"/>
      <c r="H185" s="179"/>
      <c r="I185" s="179"/>
      <c r="J185" s="179"/>
      <c r="K185" s="179"/>
      <c r="L185" s="179"/>
      <c r="M185" s="179"/>
      <c r="N185" s="179"/>
      <c r="O185" s="179"/>
      <c r="P185" s="179"/>
      <c r="Q185" s="179"/>
      <c r="R185" s="179"/>
      <c r="S185" s="179"/>
      <c r="T185" s="179"/>
      <c r="U185" s="179"/>
      <c r="V185" s="179"/>
      <c r="W185" s="179"/>
      <c r="X185" s="179"/>
      <c r="Y185" s="179"/>
      <c r="Z185" s="179"/>
      <c r="AA185" s="179"/>
      <c r="AB185" s="179"/>
      <c r="AC185" s="179"/>
      <c r="AD185" s="179"/>
      <c r="AE185" s="179"/>
      <c r="AF185" s="179"/>
      <c r="AG185" s="179"/>
      <c r="AH185" s="179"/>
      <c r="AI185" s="179"/>
      <c r="AJ185" s="179"/>
      <c r="AK185" s="179"/>
      <c r="AL185" s="179"/>
      <c r="AM185" s="179"/>
      <c r="AN185" s="179"/>
      <c r="AO185" s="179"/>
      <c r="AP185" s="179"/>
      <c r="AQ185" s="180"/>
      <c r="AR185" s="180"/>
      <c r="AS185" s="180"/>
      <c r="AT185" s="179"/>
      <c r="AU185" s="179"/>
      <c r="AV185" s="179"/>
      <c r="AW185" s="179"/>
      <c r="AX185" s="179"/>
      <c r="AY185" s="179"/>
      <c r="AZ185" s="179"/>
      <c r="BA185" s="179"/>
      <c r="BB185" s="179"/>
      <c r="BC185" s="179"/>
      <c r="BD185" s="179"/>
      <c r="BE185" s="179"/>
      <c r="BF185" s="179"/>
      <c r="BG185" s="179"/>
      <c r="BH185" s="179"/>
      <c r="BI185" s="179"/>
      <c r="BJ185" s="179"/>
      <c r="BK185" s="179"/>
      <c r="BL185" s="179"/>
      <c r="BM185" s="179"/>
      <c r="BN185" s="179"/>
      <c r="BO185" s="179"/>
      <c r="BP185" s="179"/>
      <c r="BQ185" s="179"/>
      <c r="BR185" s="179"/>
      <c r="BS185" s="179"/>
    </row>
    <row r="186" spans="1:71" ht="12.75" x14ac:dyDescent="0.2">
      <c r="A186" s="182"/>
      <c r="B186" s="179"/>
      <c r="C186" s="179"/>
      <c r="D186" s="179"/>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79"/>
      <c r="AG186" s="179"/>
      <c r="AH186" s="179"/>
      <c r="AI186" s="179"/>
      <c r="AJ186" s="179"/>
      <c r="AK186" s="179"/>
      <c r="AL186" s="179"/>
      <c r="AM186" s="179"/>
      <c r="AN186" s="179"/>
      <c r="AO186" s="179"/>
      <c r="AP186" s="179"/>
      <c r="AQ186" s="180"/>
      <c r="AR186" s="180"/>
      <c r="AS186" s="180"/>
      <c r="AT186" s="179"/>
      <c r="AU186" s="179"/>
      <c r="AV186" s="179"/>
      <c r="AW186" s="179"/>
      <c r="AX186" s="179"/>
      <c r="AY186" s="179"/>
      <c r="AZ186" s="179"/>
      <c r="BA186" s="179"/>
      <c r="BB186" s="179"/>
      <c r="BC186" s="179"/>
      <c r="BD186" s="179"/>
      <c r="BE186" s="179"/>
      <c r="BF186" s="179"/>
      <c r="BG186" s="179"/>
      <c r="BH186" s="179"/>
      <c r="BI186" s="179"/>
      <c r="BJ186" s="179"/>
      <c r="BK186" s="179"/>
      <c r="BL186" s="179"/>
      <c r="BM186" s="179"/>
      <c r="BN186" s="179"/>
      <c r="BO186" s="179"/>
      <c r="BP186" s="179"/>
      <c r="BQ186" s="179"/>
      <c r="BR186" s="179"/>
      <c r="BS186" s="179"/>
    </row>
    <row r="187" spans="1:71" ht="12.75" x14ac:dyDescent="0.2">
      <c r="A187" s="182"/>
      <c r="B187" s="179"/>
      <c r="C187" s="179"/>
      <c r="D187" s="179"/>
      <c r="E187" s="179"/>
      <c r="F187" s="179"/>
      <c r="G187" s="179"/>
      <c r="H187" s="179"/>
      <c r="I187" s="179"/>
      <c r="J187" s="179"/>
      <c r="K187" s="179"/>
      <c r="L187" s="179"/>
      <c r="M187" s="179"/>
      <c r="N187" s="179"/>
      <c r="O187" s="179"/>
      <c r="P187" s="179"/>
      <c r="Q187" s="179"/>
      <c r="R187" s="179"/>
      <c r="S187" s="179"/>
      <c r="T187" s="179"/>
      <c r="U187" s="179"/>
      <c r="V187" s="179"/>
      <c r="W187" s="179"/>
      <c r="X187" s="179"/>
      <c r="Y187" s="179"/>
      <c r="Z187" s="179"/>
      <c r="AA187" s="179"/>
      <c r="AB187" s="179"/>
      <c r="AC187" s="179"/>
      <c r="AD187" s="179"/>
      <c r="AE187" s="179"/>
      <c r="AF187" s="179"/>
      <c r="AG187" s="179"/>
      <c r="AH187" s="179"/>
      <c r="AI187" s="179"/>
      <c r="AJ187" s="179"/>
      <c r="AK187" s="179"/>
      <c r="AL187" s="179"/>
      <c r="AM187" s="179"/>
      <c r="AN187" s="179"/>
      <c r="AO187" s="179"/>
      <c r="AP187" s="179"/>
      <c r="AQ187" s="180"/>
      <c r="AR187" s="180"/>
      <c r="AS187" s="180"/>
      <c r="AT187" s="179"/>
      <c r="AU187" s="179"/>
      <c r="AV187" s="179"/>
      <c r="AW187" s="179"/>
      <c r="AX187" s="179"/>
      <c r="AY187" s="179"/>
      <c r="AZ187" s="179"/>
      <c r="BA187" s="179"/>
      <c r="BB187" s="179"/>
      <c r="BC187" s="179"/>
      <c r="BD187" s="179"/>
      <c r="BE187" s="179"/>
      <c r="BF187" s="179"/>
      <c r="BG187" s="179"/>
      <c r="BH187" s="179"/>
      <c r="BI187" s="179"/>
      <c r="BJ187" s="179"/>
      <c r="BK187" s="179"/>
      <c r="BL187" s="179"/>
      <c r="BM187" s="179"/>
      <c r="BN187" s="179"/>
      <c r="BO187" s="179"/>
      <c r="BP187" s="179"/>
      <c r="BQ187" s="179"/>
      <c r="BR187" s="179"/>
      <c r="BS187" s="179"/>
    </row>
    <row r="188" spans="1:71" ht="12.75" x14ac:dyDescent="0.2">
      <c r="A188" s="182"/>
      <c r="B188" s="179"/>
      <c r="C188" s="179"/>
      <c r="D188" s="179"/>
      <c r="E188" s="179"/>
      <c r="F188" s="179"/>
      <c r="G188" s="179"/>
      <c r="H188" s="179"/>
      <c r="I188" s="179"/>
      <c r="J188" s="179"/>
      <c r="K188" s="179"/>
      <c r="L188" s="179"/>
      <c r="M188" s="179"/>
      <c r="N188" s="179"/>
      <c r="O188" s="179"/>
      <c r="P188" s="179"/>
      <c r="Q188" s="179"/>
      <c r="R188" s="179"/>
      <c r="S188" s="179"/>
      <c r="T188" s="179"/>
      <c r="U188" s="179"/>
      <c r="V188" s="179"/>
      <c r="W188" s="179"/>
      <c r="X188" s="179"/>
      <c r="Y188" s="179"/>
      <c r="Z188" s="179"/>
      <c r="AA188" s="179"/>
      <c r="AB188" s="179"/>
      <c r="AC188" s="179"/>
      <c r="AD188" s="179"/>
      <c r="AE188" s="179"/>
      <c r="AF188" s="179"/>
      <c r="AG188" s="179"/>
      <c r="AH188" s="179"/>
      <c r="AI188" s="179"/>
      <c r="AJ188" s="179"/>
      <c r="AK188" s="179"/>
      <c r="AL188" s="179"/>
      <c r="AM188" s="179"/>
      <c r="AN188" s="179"/>
      <c r="AO188" s="179"/>
      <c r="AP188" s="179"/>
      <c r="AQ188" s="180"/>
      <c r="AR188" s="180"/>
      <c r="AS188" s="180"/>
      <c r="AT188" s="179"/>
      <c r="AU188" s="179"/>
      <c r="AV188" s="179"/>
      <c r="AW188" s="179"/>
      <c r="AX188" s="179"/>
      <c r="AY188" s="179"/>
      <c r="AZ188" s="179"/>
      <c r="BA188" s="179"/>
      <c r="BB188" s="179"/>
      <c r="BC188" s="179"/>
      <c r="BD188" s="179"/>
      <c r="BE188" s="179"/>
      <c r="BF188" s="179"/>
      <c r="BG188" s="179"/>
      <c r="BH188" s="179"/>
      <c r="BI188" s="179"/>
      <c r="BJ188" s="179"/>
      <c r="BK188" s="179"/>
      <c r="BL188" s="179"/>
      <c r="BM188" s="179"/>
      <c r="BN188" s="179"/>
      <c r="BO188" s="179"/>
      <c r="BP188" s="179"/>
      <c r="BQ188" s="179"/>
      <c r="BR188" s="179"/>
      <c r="BS188" s="179"/>
    </row>
    <row r="189" spans="1:71" ht="12.75" x14ac:dyDescent="0.2">
      <c r="A189" s="182"/>
      <c r="B189" s="179"/>
      <c r="C189" s="179"/>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80"/>
      <c r="AR189" s="180"/>
      <c r="AS189" s="180"/>
      <c r="AT189" s="179"/>
      <c r="AU189" s="179"/>
      <c r="AV189" s="179"/>
      <c r="AW189" s="179"/>
      <c r="AX189" s="179"/>
      <c r="AY189" s="179"/>
      <c r="AZ189" s="179"/>
      <c r="BA189" s="179"/>
      <c r="BB189" s="179"/>
      <c r="BC189" s="179"/>
      <c r="BD189" s="179"/>
      <c r="BE189" s="179"/>
      <c r="BF189" s="179"/>
      <c r="BG189" s="179"/>
      <c r="BH189" s="179"/>
      <c r="BI189" s="179"/>
      <c r="BJ189" s="179"/>
      <c r="BK189" s="179"/>
      <c r="BL189" s="179"/>
      <c r="BM189" s="179"/>
      <c r="BN189" s="179"/>
      <c r="BO189" s="179"/>
      <c r="BP189" s="179"/>
      <c r="BQ189" s="179"/>
      <c r="BR189" s="179"/>
      <c r="BS189" s="179"/>
    </row>
    <row r="190" spans="1:71" ht="12.75" x14ac:dyDescent="0.2">
      <c r="A190" s="182"/>
      <c r="B190" s="179"/>
      <c r="C190" s="179"/>
      <c r="D190" s="179"/>
      <c r="E190" s="179"/>
      <c r="F190" s="179"/>
      <c r="G190" s="179"/>
      <c r="H190" s="179"/>
      <c r="I190" s="179"/>
      <c r="J190" s="179"/>
      <c r="K190" s="179"/>
      <c r="L190" s="179"/>
      <c r="M190" s="179"/>
      <c r="N190" s="179"/>
      <c r="O190" s="179"/>
      <c r="P190" s="179"/>
      <c r="Q190" s="179"/>
      <c r="R190" s="179"/>
      <c r="S190" s="179"/>
      <c r="T190" s="179"/>
      <c r="U190" s="179"/>
      <c r="V190" s="179"/>
      <c r="W190" s="179"/>
      <c r="X190" s="179"/>
      <c r="Y190" s="179"/>
      <c r="Z190" s="179"/>
      <c r="AA190" s="179"/>
      <c r="AB190" s="179"/>
      <c r="AC190" s="179"/>
      <c r="AD190" s="179"/>
      <c r="AE190" s="179"/>
      <c r="AF190" s="179"/>
      <c r="AG190" s="179"/>
      <c r="AH190" s="179"/>
      <c r="AI190" s="179"/>
      <c r="AJ190" s="179"/>
      <c r="AK190" s="179"/>
      <c r="AL190" s="179"/>
      <c r="AM190" s="179"/>
      <c r="AN190" s="179"/>
      <c r="AO190" s="179"/>
      <c r="AP190" s="179"/>
      <c r="AQ190" s="180"/>
      <c r="AR190" s="180"/>
      <c r="AS190" s="180"/>
      <c r="AT190" s="179"/>
      <c r="AU190" s="179"/>
      <c r="AV190" s="179"/>
      <c r="AW190" s="179"/>
      <c r="AX190" s="179"/>
      <c r="AY190" s="179"/>
      <c r="AZ190" s="179"/>
      <c r="BA190" s="179"/>
      <c r="BB190" s="179"/>
      <c r="BC190" s="179"/>
      <c r="BD190" s="179"/>
      <c r="BE190" s="179"/>
      <c r="BF190" s="179"/>
      <c r="BG190" s="179"/>
      <c r="BH190" s="179"/>
      <c r="BI190" s="179"/>
      <c r="BJ190" s="179"/>
      <c r="BK190" s="179"/>
      <c r="BL190" s="179"/>
      <c r="BM190" s="179"/>
      <c r="BN190" s="179"/>
      <c r="BO190" s="179"/>
      <c r="BP190" s="179"/>
      <c r="BQ190" s="179"/>
      <c r="BR190" s="179"/>
      <c r="BS190" s="179"/>
    </row>
    <row r="191" spans="1:71" ht="12.75" x14ac:dyDescent="0.2">
      <c r="A191" s="182"/>
      <c r="B191" s="179"/>
      <c r="C191" s="179"/>
      <c r="D191" s="179"/>
      <c r="E191" s="179"/>
      <c r="F191" s="179"/>
      <c r="G191" s="179"/>
      <c r="H191" s="179"/>
      <c r="I191" s="179"/>
      <c r="J191" s="179"/>
      <c r="K191" s="179"/>
      <c r="L191" s="179"/>
      <c r="M191" s="179"/>
      <c r="N191" s="179"/>
      <c r="O191" s="179"/>
      <c r="P191" s="179"/>
      <c r="Q191" s="179"/>
      <c r="R191" s="179"/>
      <c r="S191" s="179"/>
      <c r="T191" s="179"/>
      <c r="U191" s="179"/>
      <c r="V191" s="179"/>
      <c r="W191" s="179"/>
      <c r="X191" s="179"/>
      <c r="Y191" s="179"/>
      <c r="Z191" s="179"/>
      <c r="AA191" s="179"/>
      <c r="AB191" s="179"/>
      <c r="AC191" s="179"/>
      <c r="AD191" s="179"/>
      <c r="AE191" s="179"/>
      <c r="AF191" s="179"/>
      <c r="AG191" s="179"/>
      <c r="AH191" s="179"/>
      <c r="AI191" s="179"/>
      <c r="AJ191" s="179"/>
      <c r="AK191" s="179"/>
      <c r="AL191" s="179"/>
      <c r="AM191" s="179"/>
      <c r="AN191" s="179"/>
      <c r="AO191" s="179"/>
      <c r="AP191" s="179"/>
      <c r="AQ191" s="180"/>
      <c r="AR191" s="180"/>
      <c r="AS191" s="180"/>
      <c r="AT191" s="179"/>
      <c r="AU191" s="179"/>
      <c r="AV191" s="179"/>
      <c r="AW191" s="179"/>
      <c r="AX191" s="179"/>
      <c r="AY191" s="179"/>
      <c r="AZ191" s="179"/>
      <c r="BA191" s="179"/>
      <c r="BB191" s="179"/>
      <c r="BC191" s="179"/>
      <c r="BD191" s="179"/>
      <c r="BE191" s="179"/>
      <c r="BF191" s="179"/>
      <c r="BG191" s="179"/>
      <c r="BH191" s="179"/>
      <c r="BI191" s="179"/>
      <c r="BJ191" s="179"/>
      <c r="BK191" s="179"/>
      <c r="BL191" s="179"/>
      <c r="BM191" s="179"/>
      <c r="BN191" s="179"/>
      <c r="BO191" s="179"/>
      <c r="BP191" s="179"/>
      <c r="BQ191" s="179"/>
      <c r="BR191" s="179"/>
      <c r="BS191" s="179"/>
    </row>
    <row r="192" spans="1:71" ht="12.75" x14ac:dyDescent="0.2">
      <c r="A192" s="182"/>
      <c r="B192" s="179"/>
      <c r="C192" s="179"/>
      <c r="D192" s="179"/>
      <c r="E192" s="179"/>
      <c r="F192" s="179"/>
      <c r="G192" s="179"/>
      <c r="H192" s="179"/>
      <c r="I192" s="179"/>
      <c r="J192" s="179"/>
      <c r="K192" s="179"/>
      <c r="L192" s="179"/>
      <c r="M192" s="179"/>
      <c r="N192" s="179"/>
      <c r="O192" s="179"/>
      <c r="P192" s="179"/>
      <c r="Q192" s="179"/>
      <c r="R192" s="179"/>
      <c r="S192" s="179"/>
      <c r="T192" s="179"/>
      <c r="U192" s="179"/>
      <c r="V192" s="179"/>
      <c r="W192" s="179"/>
      <c r="X192" s="179"/>
      <c r="Y192" s="179"/>
      <c r="Z192" s="179"/>
      <c r="AA192" s="179"/>
      <c r="AB192" s="179"/>
      <c r="AC192" s="179"/>
      <c r="AD192" s="179"/>
      <c r="AE192" s="179"/>
      <c r="AF192" s="179"/>
      <c r="AG192" s="179"/>
      <c r="AH192" s="179"/>
      <c r="AI192" s="179"/>
      <c r="AJ192" s="179"/>
      <c r="AK192" s="179"/>
      <c r="AL192" s="179"/>
      <c r="AM192" s="179"/>
      <c r="AN192" s="179"/>
      <c r="AO192" s="179"/>
      <c r="AP192" s="179"/>
      <c r="AQ192" s="180"/>
      <c r="AR192" s="180"/>
      <c r="AS192" s="180"/>
      <c r="AT192" s="179"/>
      <c r="AU192" s="179"/>
      <c r="AV192" s="179"/>
      <c r="AW192" s="179"/>
      <c r="AX192" s="179"/>
      <c r="AY192" s="179"/>
      <c r="AZ192" s="179"/>
      <c r="BA192" s="179"/>
      <c r="BB192" s="179"/>
      <c r="BC192" s="179"/>
      <c r="BD192" s="179"/>
      <c r="BE192" s="179"/>
      <c r="BF192" s="179"/>
      <c r="BG192" s="179"/>
      <c r="BH192" s="179"/>
      <c r="BI192" s="179"/>
      <c r="BJ192" s="179"/>
      <c r="BK192" s="179"/>
      <c r="BL192" s="179"/>
      <c r="BM192" s="179"/>
      <c r="BN192" s="179"/>
      <c r="BO192" s="179"/>
      <c r="BP192" s="179"/>
      <c r="BQ192" s="179"/>
      <c r="BR192" s="179"/>
      <c r="BS192" s="179"/>
    </row>
    <row r="193" spans="1:71" ht="12.75" x14ac:dyDescent="0.2">
      <c r="A193" s="182"/>
      <c r="B193" s="179"/>
      <c r="C193" s="179"/>
      <c r="D193" s="179"/>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c r="AA193" s="179"/>
      <c r="AB193" s="179"/>
      <c r="AC193" s="179"/>
      <c r="AD193" s="179"/>
      <c r="AE193" s="179"/>
      <c r="AF193" s="179"/>
      <c r="AG193" s="179"/>
      <c r="AH193" s="179"/>
      <c r="AI193" s="179"/>
      <c r="AJ193" s="179"/>
      <c r="AK193" s="179"/>
      <c r="AL193" s="179"/>
      <c r="AM193" s="179"/>
      <c r="AN193" s="179"/>
      <c r="AO193" s="179"/>
      <c r="AP193" s="179"/>
      <c r="AQ193" s="180"/>
      <c r="AR193" s="180"/>
      <c r="AS193" s="180"/>
      <c r="AT193" s="179"/>
      <c r="AU193" s="179"/>
      <c r="AV193" s="179"/>
      <c r="AW193" s="179"/>
      <c r="AX193" s="179"/>
      <c r="AY193" s="179"/>
      <c r="AZ193" s="179"/>
      <c r="BA193" s="179"/>
      <c r="BB193" s="179"/>
      <c r="BC193" s="179"/>
      <c r="BD193" s="179"/>
      <c r="BE193" s="179"/>
      <c r="BF193" s="179"/>
      <c r="BG193" s="179"/>
      <c r="BH193" s="179"/>
      <c r="BI193" s="179"/>
      <c r="BJ193" s="179"/>
      <c r="BK193" s="179"/>
      <c r="BL193" s="179"/>
      <c r="BM193" s="179"/>
      <c r="BN193" s="179"/>
      <c r="BO193" s="179"/>
      <c r="BP193" s="179"/>
      <c r="BQ193" s="179"/>
      <c r="BR193" s="179"/>
      <c r="BS193" s="179"/>
    </row>
    <row r="194" spans="1:71" ht="12.75" x14ac:dyDescent="0.2">
      <c r="A194" s="182"/>
      <c r="B194" s="179"/>
      <c r="C194" s="179"/>
      <c r="D194" s="179"/>
      <c r="E194" s="179"/>
      <c r="F194" s="179"/>
      <c r="G194" s="179"/>
      <c r="H194" s="179"/>
      <c r="I194" s="179"/>
      <c r="J194" s="179"/>
      <c r="K194" s="179"/>
      <c r="L194" s="179"/>
      <c r="M194" s="179"/>
      <c r="N194" s="179"/>
      <c r="O194" s="179"/>
      <c r="P194" s="179"/>
      <c r="Q194" s="179"/>
      <c r="R194" s="179"/>
      <c r="S194" s="179"/>
      <c r="T194" s="179"/>
      <c r="U194" s="179"/>
      <c r="V194" s="179"/>
      <c r="W194" s="179"/>
      <c r="X194" s="179"/>
      <c r="Y194" s="179"/>
      <c r="Z194" s="179"/>
      <c r="AA194" s="179"/>
      <c r="AB194" s="179"/>
      <c r="AC194" s="179"/>
      <c r="AD194" s="179"/>
      <c r="AE194" s="179"/>
      <c r="AF194" s="179"/>
      <c r="AG194" s="179"/>
      <c r="AH194" s="179"/>
      <c r="AI194" s="179"/>
      <c r="AJ194" s="179"/>
      <c r="AK194" s="179"/>
      <c r="AL194" s="179"/>
      <c r="AM194" s="179"/>
      <c r="AN194" s="179"/>
      <c r="AO194" s="179"/>
      <c r="AP194" s="179"/>
      <c r="AQ194" s="180"/>
      <c r="AR194" s="180"/>
      <c r="AS194" s="180"/>
      <c r="AT194" s="179"/>
      <c r="AU194" s="179"/>
      <c r="AV194" s="179"/>
      <c r="AW194" s="179"/>
      <c r="AX194" s="179"/>
      <c r="AY194" s="179"/>
      <c r="AZ194" s="179"/>
      <c r="BA194" s="179"/>
      <c r="BB194" s="179"/>
      <c r="BC194" s="179"/>
      <c r="BD194" s="179"/>
      <c r="BE194" s="179"/>
      <c r="BF194" s="179"/>
      <c r="BG194" s="179"/>
      <c r="BH194" s="179"/>
      <c r="BI194" s="179"/>
      <c r="BJ194" s="179"/>
      <c r="BK194" s="179"/>
      <c r="BL194" s="179"/>
      <c r="BM194" s="179"/>
      <c r="BN194" s="179"/>
      <c r="BO194" s="179"/>
      <c r="BP194" s="179"/>
      <c r="BQ194" s="179"/>
      <c r="BR194" s="179"/>
      <c r="BS194" s="179"/>
    </row>
    <row r="195" spans="1:71" ht="12.75" x14ac:dyDescent="0.2">
      <c r="A195" s="182"/>
      <c r="B195" s="179"/>
      <c r="C195" s="179"/>
      <c r="D195" s="179"/>
      <c r="E195" s="179"/>
      <c r="F195" s="179"/>
      <c r="G195" s="179"/>
      <c r="H195" s="179"/>
      <c r="I195" s="179"/>
      <c r="J195" s="179"/>
      <c r="K195" s="179"/>
      <c r="L195" s="179"/>
      <c r="M195" s="179"/>
      <c r="N195" s="179"/>
      <c r="O195" s="179"/>
      <c r="P195" s="179"/>
      <c r="Q195" s="179"/>
      <c r="R195" s="179"/>
      <c r="S195" s="179"/>
      <c r="T195" s="179"/>
      <c r="U195" s="179"/>
      <c r="V195" s="179"/>
      <c r="W195" s="179"/>
      <c r="X195" s="179"/>
      <c r="Y195" s="179"/>
      <c r="Z195" s="179"/>
      <c r="AA195" s="179"/>
      <c r="AB195" s="179"/>
      <c r="AC195" s="179"/>
      <c r="AD195" s="179"/>
      <c r="AE195" s="179"/>
      <c r="AF195" s="179"/>
      <c r="AG195" s="179"/>
      <c r="AH195" s="179"/>
      <c r="AI195" s="179"/>
      <c r="AJ195" s="179"/>
      <c r="AK195" s="179"/>
      <c r="AL195" s="179"/>
      <c r="AM195" s="179"/>
      <c r="AN195" s="179"/>
      <c r="AO195" s="179"/>
      <c r="AP195" s="179"/>
      <c r="AQ195" s="180"/>
      <c r="AR195" s="180"/>
      <c r="AS195" s="180"/>
      <c r="AT195" s="179"/>
      <c r="AU195" s="179"/>
      <c r="AV195" s="179"/>
      <c r="AW195" s="179"/>
      <c r="AX195" s="179"/>
      <c r="AY195" s="179"/>
      <c r="AZ195" s="179"/>
      <c r="BA195" s="179"/>
      <c r="BB195" s="179"/>
      <c r="BC195" s="179"/>
      <c r="BD195" s="179"/>
      <c r="BE195" s="179"/>
      <c r="BF195" s="179"/>
      <c r="BG195" s="179"/>
      <c r="BH195" s="179"/>
      <c r="BI195" s="179"/>
      <c r="BJ195" s="179"/>
      <c r="BK195" s="179"/>
      <c r="BL195" s="179"/>
      <c r="BM195" s="179"/>
      <c r="BN195" s="179"/>
      <c r="BO195" s="179"/>
      <c r="BP195" s="179"/>
      <c r="BQ195" s="179"/>
      <c r="BR195" s="179"/>
      <c r="BS195" s="179"/>
    </row>
    <row r="196" spans="1:71" ht="12.75" x14ac:dyDescent="0.2">
      <c r="A196" s="182"/>
      <c r="B196" s="179"/>
      <c r="C196" s="179"/>
      <c r="D196" s="179"/>
      <c r="E196" s="179"/>
      <c r="F196" s="179"/>
      <c r="G196" s="179"/>
      <c r="H196" s="179"/>
      <c r="I196" s="179"/>
      <c r="J196" s="179"/>
      <c r="K196" s="179"/>
      <c r="L196" s="179"/>
      <c r="M196" s="179"/>
      <c r="N196" s="179"/>
      <c r="O196" s="179"/>
      <c r="P196" s="179"/>
      <c r="Q196" s="179"/>
      <c r="R196" s="179"/>
      <c r="S196" s="179"/>
      <c r="T196" s="179"/>
      <c r="U196" s="179"/>
      <c r="V196" s="179"/>
      <c r="W196" s="179"/>
      <c r="X196" s="179"/>
      <c r="Y196" s="179"/>
      <c r="Z196" s="179"/>
      <c r="AA196" s="179"/>
      <c r="AB196" s="179"/>
      <c r="AC196" s="179"/>
      <c r="AD196" s="179"/>
      <c r="AE196" s="179"/>
      <c r="AF196" s="179"/>
      <c r="AG196" s="179"/>
      <c r="AH196" s="179"/>
      <c r="AI196" s="179"/>
      <c r="AJ196" s="179"/>
      <c r="AK196" s="179"/>
      <c r="AL196" s="179"/>
      <c r="AM196" s="179"/>
      <c r="AN196" s="179"/>
      <c r="AO196" s="179"/>
      <c r="AP196" s="179"/>
      <c r="AQ196" s="180"/>
      <c r="AR196" s="180"/>
      <c r="AS196" s="180"/>
      <c r="AT196" s="179"/>
      <c r="AU196" s="179"/>
      <c r="AV196" s="179"/>
      <c r="AW196" s="179"/>
      <c r="AX196" s="179"/>
      <c r="AY196" s="179"/>
      <c r="AZ196" s="179"/>
      <c r="BA196" s="179"/>
      <c r="BB196" s="179"/>
      <c r="BC196" s="179"/>
      <c r="BD196" s="179"/>
      <c r="BE196" s="179"/>
      <c r="BF196" s="179"/>
      <c r="BG196" s="179"/>
      <c r="BH196" s="179"/>
      <c r="BI196" s="179"/>
      <c r="BJ196" s="179"/>
      <c r="BK196" s="179"/>
      <c r="BL196" s="179"/>
      <c r="BM196" s="179"/>
      <c r="BN196" s="179"/>
      <c r="BO196" s="179"/>
      <c r="BP196" s="179"/>
      <c r="BQ196" s="179"/>
      <c r="BR196" s="179"/>
      <c r="BS196" s="179"/>
    </row>
    <row r="197" spans="1:71" ht="12.75" x14ac:dyDescent="0.2">
      <c r="A197" s="182"/>
      <c r="B197" s="179"/>
      <c r="C197" s="179"/>
      <c r="D197" s="179"/>
      <c r="E197" s="179"/>
      <c r="F197" s="179"/>
      <c r="G197" s="179"/>
      <c r="H197" s="179"/>
      <c r="I197" s="179"/>
      <c r="J197" s="179"/>
      <c r="K197" s="179"/>
      <c r="L197" s="179"/>
      <c r="M197" s="179"/>
      <c r="N197" s="179"/>
      <c r="O197" s="179"/>
      <c r="P197" s="179"/>
      <c r="Q197" s="179"/>
      <c r="R197" s="179"/>
      <c r="S197" s="179"/>
      <c r="T197" s="179"/>
      <c r="U197" s="179"/>
      <c r="V197" s="179"/>
      <c r="W197" s="179"/>
      <c r="X197" s="179"/>
      <c r="Y197" s="179"/>
      <c r="Z197" s="179"/>
      <c r="AA197" s="179"/>
      <c r="AB197" s="179"/>
      <c r="AC197" s="179"/>
      <c r="AD197" s="179"/>
      <c r="AE197" s="179"/>
      <c r="AF197" s="179"/>
      <c r="AG197" s="179"/>
      <c r="AH197" s="179"/>
      <c r="AI197" s="179"/>
      <c r="AJ197" s="179"/>
      <c r="AK197" s="179"/>
      <c r="AL197" s="179"/>
      <c r="AM197" s="179"/>
      <c r="AN197" s="179"/>
      <c r="AO197" s="179"/>
      <c r="AP197" s="179"/>
      <c r="AQ197" s="180"/>
      <c r="AR197" s="180"/>
      <c r="AS197" s="180"/>
      <c r="AT197" s="179"/>
      <c r="AU197" s="179"/>
      <c r="AV197" s="179"/>
      <c r="AW197" s="179"/>
      <c r="AX197" s="179"/>
      <c r="AY197" s="179"/>
      <c r="AZ197" s="179"/>
      <c r="BA197" s="179"/>
      <c r="BB197" s="179"/>
      <c r="BC197" s="179"/>
      <c r="BD197" s="179"/>
      <c r="BE197" s="179"/>
      <c r="BF197" s="179"/>
      <c r="BG197" s="179"/>
      <c r="BH197" s="179"/>
      <c r="BI197" s="179"/>
      <c r="BJ197" s="179"/>
      <c r="BK197" s="179"/>
      <c r="BL197" s="179"/>
      <c r="BM197" s="179"/>
      <c r="BN197" s="179"/>
      <c r="BO197" s="179"/>
      <c r="BP197" s="179"/>
      <c r="BQ197" s="179"/>
      <c r="BR197" s="179"/>
      <c r="BS197" s="179"/>
    </row>
    <row r="198" spans="1:71" ht="12.75" x14ac:dyDescent="0.2">
      <c r="A198" s="182"/>
      <c r="B198" s="179"/>
      <c r="C198" s="179"/>
      <c r="D198" s="179"/>
      <c r="E198" s="179"/>
      <c r="F198" s="179"/>
      <c r="G198" s="179"/>
      <c r="H198" s="179"/>
      <c r="I198" s="179"/>
      <c r="J198" s="179"/>
      <c r="K198" s="179"/>
      <c r="L198" s="179"/>
      <c r="M198" s="179"/>
      <c r="N198" s="179"/>
      <c r="O198" s="179"/>
      <c r="P198" s="179"/>
      <c r="Q198" s="179"/>
      <c r="R198" s="179"/>
      <c r="S198" s="179"/>
      <c r="T198" s="179"/>
      <c r="U198" s="179"/>
      <c r="V198" s="179"/>
      <c r="W198" s="179"/>
      <c r="X198" s="179"/>
      <c r="Y198" s="179"/>
      <c r="Z198" s="179"/>
      <c r="AA198" s="179"/>
      <c r="AB198" s="179"/>
      <c r="AC198" s="179"/>
      <c r="AD198" s="179"/>
      <c r="AE198" s="179"/>
      <c r="AF198" s="179"/>
      <c r="AG198" s="179"/>
      <c r="AH198" s="179"/>
      <c r="AI198" s="179"/>
      <c r="AJ198" s="179"/>
      <c r="AK198" s="179"/>
      <c r="AL198" s="179"/>
      <c r="AM198" s="179"/>
      <c r="AN198" s="179"/>
      <c r="AO198" s="179"/>
      <c r="AP198" s="179"/>
      <c r="AQ198" s="180"/>
      <c r="AR198" s="180"/>
      <c r="AS198" s="180"/>
      <c r="AT198" s="179"/>
      <c r="AU198" s="179"/>
      <c r="AV198" s="179"/>
      <c r="AW198" s="179"/>
      <c r="AX198" s="179"/>
      <c r="AY198" s="179"/>
      <c r="AZ198" s="179"/>
      <c r="BA198" s="179"/>
      <c r="BB198" s="179"/>
      <c r="BC198" s="179"/>
      <c r="BD198" s="179"/>
      <c r="BE198" s="179"/>
      <c r="BF198" s="179"/>
      <c r="BG198" s="179"/>
      <c r="BH198" s="179"/>
      <c r="BI198" s="179"/>
      <c r="BJ198" s="179"/>
      <c r="BK198" s="179"/>
      <c r="BL198" s="179"/>
      <c r="BM198" s="179"/>
      <c r="BN198" s="179"/>
      <c r="BO198" s="179"/>
      <c r="BP198" s="179"/>
      <c r="BQ198" s="179"/>
      <c r="BR198" s="179"/>
      <c r="BS198" s="179"/>
    </row>
    <row r="199" spans="1:71" ht="12.75" x14ac:dyDescent="0.2">
      <c r="A199" s="182"/>
      <c r="B199" s="179"/>
      <c r="C199" s="179"/>
      <c r="D199" s="179"/>
      <c r="E199" s="179"/>
      <c r="F199" s="179"/>
      <c r="G199" s="179"/>
      <c r="H199" s="179"/>
      <c r="I199" s="179"/>
      <c r="J199" s="179"/>
      <c r="K199" s="179"/>
      <c r="L199" s="179"/>
      <c r="M199" s="179"/>
      <c r="N199" s="179"/>
      <c r="O199" s="179"/>
      <c r="P199" s="179"/>
      <c r="Q199" s="179"/>
      <c r="R199" s="179"/>
      <c r="S199" s="179"/>
      <c r="T199" s="179"/>
      <c r="U199" s="179"/>
      <c r="V199" s="179"/>
      <c r="W199" s="179"/>
      <c r="X199" s="179"/>
      <c r="Y199" s="179"/>
      <c r="Z199" s="179"/>
      <c r="AA199" s="179"/>
      <c r="AB199" s="179"/>
      <c r="AC199" s="179"/>
      <c r="AD199" s="179"/>
      <c r="AE199" s="179"/>
      <c r="AF199" s="179"/>
      <c r="AG199" s="179"/>
      <c r="AH199" s="179"/>
      <c r="AI199" s="179"/>
      <c r="AJ199" s="179"/>
      <c r="AK199" s="179"/>
      <c r="AL199" s="179"/>
      <c r="AM199" s="179"/>
      <c r="AN199" s="179"/>
      <c r="AO199" s="179"/>
      <c r="AP199" s="179"/>
      <c r="AQ199" s="180"/>
      <c r="AR199" s="180"/>
      <c r="AS199" s="180"/>
      <c r="AT199" s="179"/>
      <c r="AU199" s="179"/>
      <c r="AV199" s="179"/>
      <c r="AW199" s="179"/>
      <c r="AX199" s="179"/>
      <c r="AY199" s="179"/>
      <c r="AZ199" s="179"/>
      <c r="BA199" s="179"/>
      <c r="BB199" s="179"/>
      <c r="BC199" s="179"/>
      <c r="BD199" s="179"/>
      <c r="BE199" s="179"/>
      <c r="BF199" s="179"/>
      <c r="BG199" s="179"/>
      <c r="BH199" s="179"/>
      <c r="BI199" s="179"/>
      <c r="BJ199" s="179"/>
      <c r="BK199" s="179"/>
      <c r="BL199" s="179"/>
      <c r="BM199" s="179"/>
      <c r="BN199" s="179"/>
      <c r="BO199" s="179"/>
      <c r="BP199" s="179"/>
      <c r="BQ199" s="179"/>
      <c r="BR199" s="179"/>
      <c r="BS199" s="179"/>
    </row>
    <row r="200" spans="1:71" ht="12.75" x14ac:dyDescent="0.2">
      <c r="A200" s="182"/>
      <c r="B200" s="179"/>
      <c r="C200" s="179"/>
      <c r="D200" s="179"/>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c r="AA200" s="179"/>
      <c r="AB200" s="179"/>
      <c r="AC200" s="179"/>
      <c r="AD200" s="179"/>
      <c r="AE200" s="179"/>
      <c r="AF200" s="179"/>
      <c r="AG200" s="179"/>
      <c r="AH200" s="179"/>
      <c r="AI200" s="179"/>
      <c r="AJ200" s="179"/>
      <c r="AK200" s="179"/>
      <c r="AL200" s="179"/>
      <c r="AM200" s="179"/>
      <c r="AN200" s="179"/>
      <c r="AO200" s="179"/>
      <c r="AP200" s="179"/>
      <c r="AQ200" s="180"/>
      <c r="AR200" s="180"/>
      <c r="AS200" s="180"/>
      <c r="AT200" s="179"/>
      <c r="AU200" s="179"/>
      <c r="AV200" s="179"/>
      <c r="AW200" s="179"/>
      <c r="AX200" s="179"/>
      <c r="AY200" s="179"/>
      <c r="AZ200" s="179"/>
      <c r="BA200" s="179"/>
      <c r="BB200" s="179"/>
      <c r="BC200" s="179"/>
      <c r="BD200" s="179"/>
      <c r="BE200" s="179"/>
      <c r="BF200" s="179"/>
      <c r="BG200" s="179"/>
      <c r="BH200" s="179"/>
      <c r="BI200" s="179"/>
      <c r="BJ200" s="179"/>
      <c r="BK200" s="179"/>
      <c r="BL200" s="179"/>
      <c r="BM200" s="179"/>
      <c r="BN200" s="179"/>
      <c r="BO200" s="179"/>
      <c r="BP200" s="179"/>
      <c r="BQ200" s="179"/>
      <c r="BR200" s="179"/>
      <c r="BS200" s="179"/>
    </row>
    <row r="201" spans="1:71" ht="12.75" x14ac:dyDescent="0.2">
      <c r="A201" s="182"/>
      <c r="B201" s="179"/>
      <c r="C201" s="179"/>
      <c r="D201" s="179"/>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c r="AG201" s="179"/>
      <c r="AH201" s="179"/>
      <c r="AI201" s="179"/>
      <c r="AJ201" s="179"/>
      <c r="AK201" s="179"/>
      <c r="AL201" s="179"/>
      <c r="AM201" s="179"/>
      <c r="AN201" s="179"/>
      <c r="AO201" s="179"/>
      <c r="AP201" s="179"/>
      <c r="AQ201" s="180"/>
      <c r="AR201" s="180"/>
      <c r="AS201" s="180"/>
      <c r="AT201" s="179"/>
      <c r="AU201" s="179"/>
      <c r="AV201" s="179"/>
      <c r="AW201" s="179"/>
      <c r="AX201" s="179"/>
      <c r="AY201" s="179"/>
      <c r="AZ201" s="179"/>
      <c r="BA201" s="179"/>
      <c r="BB201" s="179"/>
      <c r="BC201" s="179"/>
      <c r="BD201" s="179"/>
      <c r="BE201" s="179"/>
      <c r="BF201" s="179"/>
      <c r="BG201" s="179"/>
      <c r="BH201" s="179"/>
      <c r="BI201" s="179"/>
      <c r="BJ201" s="179"/>
      <c r="BK201" s="179"/>
      <c r="BL201" s="179"/>
      <c r="BM201" s="179"/>
      <c r="BN201" s="179"/>
      <c r="BO201" s="179"/>
      <c r="BP201" s="179"/>
      <c r="BQ201" s="179"/>
      <c r="BR201" s="179"/>
      <c r="BS201" s="179"/>
    </row>
    <row r="202" spans="1:71" ht="12.75" x14ac:dyDescent="0.2">
      <c r="A202" s="182"/>
      <c r="B202" s="179"/>
      <c r="C202" s="179"/>
      <c r="D202" s="179"/>
      <c r="E202" s="179"/>
      <c r="F202" s="179"/>
      <c r="G202" s="179"/>
      <c r="H202" s="179"/>
      <c r="I202" s="179"/>
      <c r="J202" s="179"/>
      <c r="K202" s="179"/>
      <c r="L202" s="179"/>
      <c r="M202" s="179"/>
      <c r="N202" s="179"/>
      <c r="O202" s="179"/>
      <c r="P202" s="179"/>
      <c r="Q202" s="179"/>
      <c r="R202" s="179"/>
      <c r="S202" s="179"/>
      <c r="T202" s="179"/>
      <c r="U202" s="179"/>
      <c r="V202" s="179"/>
      <c r="W202" s="179"/>
      <c r="X202" s="179"/>
      <c r="Y202" s="179"/>
      <c r="Z202" s="179"/>
      <c r="AA202" s="179"/>
      <c r="AB202" s="179"/>
      <c r="AC202" s="179"/>
      <c r="AD202" s="179"/>
      <c r="AE202" s="179"/>
      <c r="AF202" s="179"/>
      <c r="AG202" s="179"/>
      <c r="AH202" s="179"/>
      <c r="AI202" s="179"/>
      <c r="AJ202" s="179"/>
      <c r="AK202" s="179"/>
      <c r="AL202" s="179"/>
      <c r="AM202" s="179"/>
      <c r="AN202" s="179"/>
      <c r="AO202" s="179"/>
      <c r="AP202" s="179"/>
      <c r="AQ202" s="180"/>
      <c r="AR202" s="180"/>
      <c r="AS202" s="180"/>
      <c r="AT202" s="179"/>
      <c r="AU202" s="179"/>
      <c r="AV202" s="179"/>
      <c r="AW202" s="179"/>
      <c r="AX202" s="179"/>
      <c r="AY202" s="179"/>
      <c r="AZ202" s="179"/>
      <c r="BA202" s="179"/>
      <c r="BB202" s="179"/>
      <c r="BC202" s="179"/>
      <c r="BD202" s="179"/>
      <c r="BE202" s="179"/>
      <c r="BF202" s="179"/>
      <c r="BG202" s="179"/>
      <c r="BH202" s="179"/>
      <c r="BI202" s="179"/>
      <c r="BJ202" s="179"/>
      <c r="BK202" s="179"/>
      <c r="BL202" s="179"/>
      <c r="BM202" s="179"/>
      <c r="BN202" s="179"/>
      <c r="BO202" s="179"/>
      <c r="BP202" s="179"/>
      <c r="BQ202" s="179"/>
      <c r="BR202" s="179"/>
      <c r="BS202" s="179"/>
    </row>
    <row r="203" spans="1:71" ht="12.75" x14ac:dyDescent="0.2">
      <c r="A203" s="182"/>
      <c r="B203" s="179"/>
      <c r="C203" s="179"/>
      <c r="D203" s="179"/>
      <c r="E203" s="179"/>
      <c r="F203" s="179"/>
      <c r="G203" s="179"/>
      <c r="H203" s="179"/>
      <c r="I203" s="179"/>
      <c r="J203" s="179"/>
      <c r="K203" s="179"/>
      <c r="L203" s="179"/>
      <c r="M203" s="179"/>
      <c r="N203" s="179"/>
      <c r="O203" s="179"/>
      <c r="P203" s="179"/>
      <c r="Q203" s="179"/>
      <c r="R203" s="179"/>
      <c r="S203" s="179"/>
      <c r="T203" s="179"/>
      <c r="U203" s="179"/>
      <c r="V203" s="179"/>
      <c r="W203" s="179"/>
      <c r="X203" s="179"/>
      <c r="Y203" s="179"/>
      <c r="Z203" s="179"/>
      <c r="AA203" s="179"/>
      <c r="AB203" s="179"/>
      <c r="AC203" s="179"/>
      <c r="AD203" s="179"/>
      <c r="AE203" s="179"/>
      <c r="AF203" s="179"/>
      <c r="AG203" s="179"/>
      <c r="AH203" s="179"/>
      <c r="AI203" s="179"/>
      <c r="AJ203" s="179"/>
      <c r="AK203" s="179"/>
      <c r="AL203" s="179"/>
      <c r="AM203" s="179"/>
      <c r="AN203" s="179"/>
      <c r="AO203" s="179"/>
      <c r="AP203" s="179"/>
      <c r="AQ203" s="180"/>
      <c r="AR203" s="180"/>
      <c r="AS203" s="180"/>
      <c r="AT203" s="179"/>
      <c r="AU203" s="179"/>
      <c r="AV203" s="179"/>
      <c r="AW203" s="179"/>
      <c r="AX203" s="179"/>
      <c r="AY203" s="179"/>
      <c r="AZ203" s="179"/>
      <c r="BA203" s="179"/>
      <c r="BB203" s="179"/>
      <c r="BC203" s="179"/>
      <c r="BD203" s="179"/>
      <c r="BE203" s="179"/>
      <c r="BF203" s="179"/>
      <c r="BG203" s="179"/>
      <c r="BH203" s="179"/>
      <c r="BI203" s="179"/>
      <c r="BJ203" s="179"/>
      <c r="BK203" s="179"/>
      <c r="BL203" s="179"/>
      <c r="BM203" s="179"/>
      <c r="BN203" s="179"/>
      <c r="BO203" s="179"/>
      <c r="BP203" s="179"/>
      <c r="BQ203" s="179"/>
      <c r="BR203" s="179"/>
      <c r="BS203" s="179"/>
    </row>
    <row r="204" spans="1:71" ht="12.75" x14ac:dyDescent="0.2">
      <c r="A204" s="182"/>
      <c r="B204" s="179"/>
      <c r="C204" s="179"/>
      <c r="D204" s="179"/>
      <c r="E204" s="179"/>
      <c r="F204" s="179"/>
      <c r="G204" s="179"/>
      <c r="H204" s="179"/>
      <c r="I204" s="179"/>
      <c r="J204" s="179"/>
      <c r="K204" s="179"/>
      <c r="L204" s="179"/>
      <c r="M204" s="179"/>
      <c r="N204" s="179"/>
      <c r="O204" s="179"/>
      <c r="P204" s="179"/>
      <c r="Q204" s="179"/>
      <c r="R204" s="179"/>
      <c r="S204" s="179"/>
      <c r="T204" s="179"/>
      <c r="U204" s="179"/>
      <c r="V204" s="179"/>
      <c r="W204" s="179"/>
      <c r="X204" s="179"/>
      <c r="Y204" s="179"/>
      <c r="Z204" s="179"/>
      <c r="AA204" s="179"/>
      <c r="AB204" s="179"/>
      <c r="AC204" s="179"/>
      <c r="AD204" s="179"/>
      <c r="AE204" s="179"/>
      <c r="AF204" s="179"/>
      <c r="AG204" s="179"/>
      <c r="AH204" s="179"/>
      <c r="AI204" s="179"/>
      <c r="AJ204" s="179"/>
      <c r="AK204" s="179"/>
      <c r="AL204" s="179"/>
      <c r="AM204" s="179"/>
      <c r="AN204" s="179"/>
      <c r="AO204" s="179"/>
      <c r="AP204" s="179"/>
      <c r="AQ204" s="180"/>
      <c r="AR204" s="180"/>
      <c r="AS204" s="180"/>
      <c r="AT204" s="179"/>
      <c r="AU204" s="179"/>
      <c r="AV204" s="179"/>
      <c r="AW204" s="179"/>
      <c r="AX204" s="179"/>
      <c r="AY204" s="179"/>
      <c r="AZ204" s="179"/>
      <c r="BA204" s="179"/>
      <c r="BB204" s="179"/>
      <c r="BC204" s="179"/>
      <c r="BD204" s="179"/>
      <c r="BE204" s="179"/>
      <c r="BF204" s="179"/>
      <c r="BG204" s="179"/>
      <c r="BH204" s="179"/>
      <c r="BI204" s="179"/>
      <c r="BJ204" s="179"/>
      <c r="BK204" s="179"/>
      <c r="BL204" s="179"/>
      <c r="BM204" s="179"/>
      <c r="BN204" s="179"/>
      <c r="BO204" s="179"/>
      <c r="BP204" s="179"/>
      <c r="BQ204" s="179"/>
      <c r="BR204" s="179"/>
      <c r="BS204" s="179"/>
    </row>
    <row r="205" spans="1:71" ht="12.75" x14ac:dyDescent="0.2">
      <c r="A205" s="182"/>
      <c r="B205" s="179"/>
      <c r="C205" s="179"/>
      <c r="D205" s="179"/>
      <c r="E205" s="179"/>
      <c r="F205" s="179"/>
      <c r="G205" s="179"/>
      <c r="H205" s="179"/>
      <c r="I205" s="179"/>
      <c r="J205" s="179"/>
      <c r="K205" s="179"/>
      <c r="L205" s="179"/>
      <c r="M205" s="179"/>
      <c r="N205" s="179"/>
      <c r="O205" s="179"/>
      <c r="P205" s="179"/>
      <c r="Q205" s="179"/>
      <c r="R205" s="179"/>
      <c r="S205" s="179"/>
      <c r="T205" s="179"/>
      <c r="U205" s="179"/>
      <c r="V205" s="179"/>
      <c r="W205" s="179"/>
      <c r="X205" s="179"/>
      <c r="Y205" s="179"/>
      <c r="Z205" s="179"/>
      <c r="AA205" s="179"/>
      <c r="AB205" s="179"/>
      <c r="AC205" s="179"/>
      <c r="AD205" s="179"/>
      <c r="AE205" s="179"/>
      <c r="AF205" s="179"/>
      <c r="AG205" s="179"/>
      <c r="AH205" s="179"/>
      <c r="AI205" s="179"/>
      <c r="AJ205" s="179"/>
      <c r="AK205" s="179"/>
      <c r="AL205" s="179"/>
      <c r="AM205" s="179"/>
      <c r="AN205" s="179"/>
      <c r="AO205" s="179"/>
      <c r="AP205" s="179"/>
      <c r="AQ205" s="180"/>
      <c r="AR205" s="180"/>
      <c r="AS205" s="180"/>
      <c r="AT205" s="179"/>
      <c r="AU205" s="179"/>
      <c r="AV205" s="179"/>
      <c r="AW205" s="179"/>
      <c r="AX205" s="179"/>
      <c r="AY205" s="179"/>
      <c r="AZ205" s="179"/>
      <c r="BA205" s="179"/>
      <c r="BB205" s="179"/>
      <c r="BC205" s="179"/>
      <c r="BD205" s="179"/>
      <c r="BE205" s="179"/>
      <c r="BF205" s="179"/>
      <c r="BG205" s="179"/>
      <c r="BH205" s="179"/>
      <c r="BI205" s="179"/>
      <c r="BJ205" s="179"/>
      <c r="BK205" s="179"/>
      <c r="BL205" s="179"/>
      <c r="BM205" s="179"/>
      <c r="BN205" s="179"/>
      <c r="BO205" s="179"/>
      <c r="BP205" s="179"/>
      <c r="BQ205" s="179"/>
      <c r="BR205" s="179"/>
      <c r="BS205" s="179"/>
    </row>
    <row r="206" spans="1:71" ht="12.75" x14ac:dyDescent="0.2">
      <c r="A206" s="182"/>
      <c r="B206" s="179"/>
      <c r="C206" s="179"/>
      <c r="D206" s="179"/>
      <c r="E206" s="179"/>
      <c r="F206" s="179"/>
      <c r="G206" s="179"/>
      <c r="H206" s="179"/>
      <c r="I206" s="179"/>
      <c r="J206" s="179"/>
      <c r="K206" s="179"/>
      <c r="L206" s="179"/>
      <c r="M206" s="179"/>
      <c r="N206" s="179"/>
      <c r="O206" s="179"/>
      <c r="P206" s="179"/>
      <c r="Q206" s="179"/>
      <c r="R206" s="179"/>
      <c r="S206" s="179"/>
      <c r="T206" s="179"/>
      <c r="U206" s="179"/>
      <c r="V206" s="179"/>
      <c r="W206" s="179"/>
      <c r="X206" s="179"/>
      <c r="Y206" s="179"/>
      <c r="Z206" s="179"/>
      <c r="AA206" s="179"/>
      <c r="AB206" s="179"/>
      <c r="AC206" s="179"/>
      <c r="AD206" s="179"/>
      <c r="AE206" s="179"/>
      <c r="AF206" s="179"/>
      <c r="AG206" s="179"/>
      <c r="AH206" s="179"/>
      <c r="AI206" s="179"/>
      <c r="AJ206" s="179"/>
      <c r="AK206" s="179"/>
      <c r="AL206" s="179"/>
      <c r="AM206" s="179"/>
      <c r="AN206" s="179"/>
      <c r="AO206" s="179"/>
      <c r="AP206" s="179"/>
      <c r="AQ206" s="180"/>
      <c r="AR206" s="180"/>
      <c r="AS206" s="180"/>
      <c r="AT206" s="179"/>
      <c r="AU206" s="179"/>
      <c r="AV206" s="179"/>
      <c r="AW206" s="179"/>
      <c r="AX206" s="179"/>
      <c r="AY206" s="179"/>
      <c r="AZ206" s="179"/>
      <c r="BA206" s="179"/>
      <c r="BB206" s="179"/>
      <c r="BC206" s="179"/>
      <c r="BD206" s="179"/>
      <c r="BE206" s="179"/>
      <c r="BF206" s="179"/>
      <c r="BG206" s="179"/>
      <c r="BH206" s="179"/>
      <c r="BI206" s="179"/>
      <c r="BJ206" s="179"/>
      <c r="BK206" s="179"/>
      <c r="BL206" s="179"/>
      <c r="BM206" s="179"/>
      <c r="BN206" s="179"/>
      <c r="BO206" s="179"/>
      <c r="BP206" s="179"/>
      <c r="BQ206" s="179"/>
      <c r="BR206" s="179"/>
      <c r="BS206" s="179"/>
    </row>
    <row r="207" spans="1:71" ht="12.75" x14ac:dyDescent="0.2">
      <c r="A207" s="182"/>
      <c r="B207" s="179"/>
      <c r="C207" s="179"/>
      <c r="D207" s="179"/>
      <c r="E207" s="179"/>
      <c r="F207" s="179"/>
      <c r="G207" s="179"/>
      <c r="H207" s="179"/>
      <c r="I207" s="179"/>
      <c r="J207" s="179"/>
      <c r="K207" s="179"/>
      <c r="L207" s="179"/>
      <c r="M207" s="179"/>
      <c r="N207" s="179"/>
      <c r="O207" s="179"/>
      <c r="P207" s="179"/>
      <c r="Q207" s="179"/>
      <c r="R207" s="179"/>
      <c r="S207" s="179"/>
      <c r="T207" s="179"/>
      <c r="U207" s="179"/>
      <c r="V207" s="179"/>
      <c r="W207" s="179"/>
      <c r="X207" s="179"/>
      <c r="Y207" s="179"/>
      <c r="Z207" s="179"/>
      <c r="AA207" s="179"/>
      <c r="AB207" s="179"/>
      <c r="AC207" s="179"/>
      <c r="AD207" s="179"/>
      <c r="AE207" s="179"/>
      <c r="AF207" s="179"/>
      <c r="AG207" s="179"/>
      <c r="AH207" s="179"/>
      <c r="AI207" s="179"/>
      <c r="AJ207" s="179"/>
      <c r="AK207" s="179"/>
      <c r="AL207" s="179"/>
      <c r="AM207" s="179"/>
      <c r="AN207" s="179"/>
      <c r="AO207" s="179"/>
      <c r="AP207" s="179"/>
      <c r="AQ207" s="180"/>
      <c r="AR207" s="180"/>
      <c r="AS207" s="180"/>
      <c r="AT207" s="179"/>
      <c r="AU207" s="179"/>
      <c r="AV207" s="179"/>
      <c r="AW207" s="179"/>
      <c r="AX207" s="179"/>
      <c r="AY207" s="179"/>
      <c r="AZ207" s="179"/>
      <c r="BA207" s="179"/>
      <c r="BB207" s="179"/>
      <c r="BC207" s="179"/>
      <c r="BD207" s="179"/>
      <c r="BE207" s="179"/>
      <c r="BF207" s="179"/>
      <c r="BG207" s="179"/>
      <c r="BH207" s="179"/>
      <c r="BI207" s="179"/>
      <c r="BJ207" s="179"/>
      <c r="BK207" s="179"/>
      <c r="BL207" s="179"/>
      <c r="BM207" s="179"/>
      <c r="BN207" s="179"/>
      <c r="BO207" s="179"/>
      <c r="BP207" s="179"/>
      <c r="BQ207" s="179"/>
      <c r="BR207" s="179"/>
      <c r="BS207" s="179"/>
    </row>
    <row r="208" spans="1:71" ht="12.75" x14ac:dyDescent="0.2">
      <c r="A208" s="182"/>
      <c r="B208" s="179"/>
      <c r="C208" s="179"/>
      <c r="D208" s="179"/>
      <c r="E208" s="179"/>
      <c r="F208" s="179"/>
      <c r="G208" s="179"/>
      <c r="H208" s="179"/>
      <c r="I208" s="179"/>
      <c r="J208" s="179"/>
      <c r="K208" s="179"/>
      <c r="L208" s="179"/>
      <c r="M208" s="179"/>
      <c r="N208" s="179"/>
      <c r="O208" s="179"/>
      <c r="P208" s="179"/>
      <c r="Q208" s="179"/>
      <c r="R208" s="179"/>
      <c r="S208" s="179"/>
      <c r="T208" s="179"/>
      <c r="U208" s="179"/>
      <c r="V208" s="179"/>
      <c r="W208" s="179"/>
      <c r="X208" s="179"/>
      <c r="Y208" s="179"/>
      <c r="Z208" s="179"/>
      <c r="AA208" s="179"/>
      <c r="AB208" s="179"/>
      <c r="AC208" s="179"/>
      <c r="AD208" s="179"/>
      <c r="AE208" s="179"/>
      <c r="AF208" s="179"/>
      <c r="AG208" s="179"/>
      <c r="AH208" s="179"/>
      <c r="AI208" s="179"/>
      <c r="AJ208" s="179"/>
      <c r="AK208" s="179"/>
      <c r="AL208" s="179"/>
      <c r="AM208" s="179"/>
      <c r="AN208" s="179"/>
      <c r="AO208" s="179"/>
      <c r="AP208" s="179"/>
      <c r="AQ208" s="180"/>
      <c r="AR208" s="180"/>
      <c r="AS208" s="180"/>
      <c r="AT208" s="179"/>
      <c r="AU208" s="179"/>
      <c r="AV208" s="179"/>
      <c r="AW208" s="179"/>
      <c r="AX208" s="179"/>
      <c r="AY208" s="179"/>
      <c r="AZ208" s="179"/>
      <c r="BA208" s="179"/>
      <c r="BB208" s="179"/>
      <c r="BC208" s="179"/>
      <c r="BD208" s="179"/>
      <c r="BE208" s="179"/>
      <c r="BF208" s="179"/>
      <c r="BG208" s="179"/>
      <c r="BH208" s="179"/>
      <c r="BI208" s="179"/>
      <c r="BJ208" s="179"/>
      <c r="BK208" s="179"/>
      <c r="BL208" s="179"/>
      <c r="BM208" s="179"/>
      <c r="BN208" s="179"/>
      <c r="BO208" s="179"/>
      <c r="BP208" s="179"/>
      <c r="BQ208" s="179"/>
      <c r="BR208" s="179"/>
      <c r="BS208" s="179"/>
    </row>
    <row r="209" spans="1:71" ht="12.75" x14ac:dyDescent="0.2">
      <c r="A209" s="182"/>
      <c r="B209" s="179"/>
      <c r="C209" s="179"/>
      <c r="D209" s="179"/>
      <c r="E209" s="179"/>
      <c r="F209" s="179"/>
      <c r="G209" s="179"/>
      <c r="H209" s="179"/>
      <c r="I209" s="179"/>
      <c r="J209" s="179"/>
      <c r="K209" s="179"/>
      <c r="L209" s="179"/>
      <c r="M209" s="179"/>
      <c r="N209" s="179"/>
      <c r="O209" s="179"/>
      <c r="P209" s="179"/>
      <c r="Q209" s="179"/>
      <c r="R209" s="179"/>
      <c r="S209" s="179"/>
      <c r="T209" s="179"/>
      <c r="U209" s="179"/>
      <c r="V209" s="179"/>
      <c r="W209" s="179"/>
      <c r="X209" s="179"/>
      <c r="Y209" s="179"/>
      <c r="Z209" s="179"/>
      <c r="AA209" s="179"/>
      <c r="AB209" s="179"/>
      <c r="AC209" s="179"/>
      <c r="AD209" s="179"/>
      <c r="AE209" s="179"/>
      <c r="AF209" s="179"/>
      <c r="AG209" s="179"/>
      <c r="AH209" s="179"/>
      <c r="AI209" s="179"/>
      <c r="AJ209" s="179"/>
      <c r="AK209" s="179"/>
      <c r="AL209" s="179"/>
      <c r="AM209" s="179"/>
      <c r="AN209" s="179"/>
      <c r="AO209" s="179"/>
      <c r="AP209" s="179"/>
      <c r="AQ209" s="180"/>
      <c r="AR209" s="180"/>
      <c r="AS209" s="180"/>
      <c r="AT209" s="179"/>
      <c r="AU209" s="179"/>
      <c r="AV209" s="179"/>
      <c r="AW209" s="179"/>
      <c r="AX209" s="179"/>
      <c r="AY209" s="179"/>
      <c r="AZ209" s="179"/>
      <c r="BA209" s="179"/>
      <c r="BB209" s="179"/>
      <c r="BC209" s="179"/>
      <c r="BD209" s="179"/>
      <c r="BE209" s="179"/>
      <c r="BF209" s="179"/>
      <c r="BG209" s="179"/>
      <c r="BH209" s="179"/>
      <c r="BI209" s="179"/>
      <c r="BJ209" s="179"/>
      <c r="BK209" s="179"/>
      <c r="BL209" s="179"/>
      <c r="BM209" s="179"/>
      <c r="BN209" s="179"/>
      <c r="BO209" s="179"/>
      <c r="BP209" s="179"/>
      <c r="BQ209" s="179"/>
      <c r="BR209" s="179"/>
      <c r="BS209" s="179"/>
    </row>
    <row r="210" spans="1:71" ht="12.75" x14ac:dyDescent="0.2">
      <c r="A210" s="182"/>
      <c r="B210" s="179"/>
      <c r="C210" s="179"/>
      <c r="D210" s="179"/>
      <c r="E210" s="179"/>
      <c r="F210" s="179"/>
      <c r="G210" s="179"/>
      <c r="H210" s="179"/>
      <c r="I210" s="179"/>
      <c r="J210" s="179"/>
      <c r="K210" s="179"/>
      <c r="L210" s="179"/>
      <c r="M210" s="179"/>
      <c r="N210" s="179"/>
      <c r="O210" s="179"/>
      <c r="P210" s="179"/>
      <c r="Q210" s="179"/>
      <c r="R210" s="179"/>
      <c r="S210" s="179"/>
      <c r="T210" s="179"/>
      <c r="U210" s="179"/>
      <c r="V210" s="179"/>
      <c r="W210" s="179"/>
      <c r="X210" s="179"/>
      <c r="Y210" s="179"/>
      <c r="Z210" s="179"/>
      <c r="AA210" s="179"/>
      <c r="AB210" s="179"/>
      <c r="AC210" s="179"/>
      <c r="AD210" s="179"/>
      <c r="AE210" s="179"/>
      <c r="AF210" s="179"/>
      <c r="AG210" s="179"/>
      <c r="AH210" s="179"/>
      <c r="AI210" s="179"/>
      <c r="AJ210" s="179"/>
      <c r="AK210" s="179"/>
      <c r="AL210" s="179"/>
      <c r="AM210" s="179"/>
      <c r="AN210" s="179"/>
      <c r="AO210" s="179"/>
      <c r="AP210" s="179"/>
      <c r="AQ210" s="180"/>
      <c r="AR210" s="180"/>
      <c r="AS210" s="180"/>
      <c r="AT210" s="179"/>
      <c r="AU210" s="179"/>
      <c r="AV210" s="179"/>
      <c r="AW210" s="179"/>
      <c r="AX210" s="179"/>
      <c r="AY210" s="179"/>
      <c r="AZ210" s="179"/>
      <c r="BA210" s="179"/>
      <c r="BB210" s="179"/>
      <c r="BC210" s="179"/>
      <c r="BD210" s="179"/>
      <c r="BE210" s="179"/>
      <c r="BF210" s="179"/>
      <c r="BG210" s="179"/>
      <c r="BH210" s="179"/>
      <c r="BI210" s="179"/>
      <c r="BJ210" s="179"/>
      <c r="BK210" s="179"/>
      <c r="BL210" s="179"/>
      <c r="BM210" s="179"/>
      <c r="BN210" s="179"/>
      <c r="BO210" s="179"/>
      <c r="BP210" s="179"/>
      <c r="BQ210" s="179"/>
      <c r="BR210" s="179"/>
      <c r="BS210" s="179"/>
    </row>
    <row r="211" spans="1:71" ht="12.75" x14ac:dyDescent="0.2">
      <c r="A211" s="182"/>
      <c r="B211" s="179"/>
      <c r="C211" s="179"/>
      <c r="D211" s="179"/>
      <c r="E211" s="179"/>
      <c r="F211" s="179"/>
      <c r="G211" s="179"/>
      <c r="H211" s="179"/>
      <c r="I211" s="179"/>
      <c r="J211" s="179"/>
      <c r="K211" s="179"/>
      <c r="L211" s="179"/>
      <c r="M211" s="179"/>
      <c r="N211" s="179"/>
      <c r="O211" s="179"/>
      <c r="P211" s="179"/>
      <c r="Q211" s="179"/>
      <c r="R211" s="179"/>
      <c r="S211" s="179"/>
      <c r="T211" s="179"/>
      <c r="U211" s="179"/>
      <c r="V211" s="179"/>
      <c r="W211" s="179"/>
      <c r="X211" s="179"/>
      <c r="Y211" s="179"/>
      <c r="Z211" s="179"/>
      <c r="AA211" s="179"/>
      <c r="AB211" s="179"/>
      <c r="AC211" s="179"/>
      <c r="AD211" s="179"/>
      <c r="AE211" s="179"/>
      <c r="AF211" s="179"/>
      <c r="AG211" s="179"/>
      <c r="AH211" s="179"/>
      <c r="AI211" s="179"/>
      <c r="AJ211" s="179"/>
      <c r="AK211" s="179"/>
      <c r="AL211" s="179"/>
      <c r="AM211" s="179"/>
      <c r="AN211" s="179"/>
      <c r="AO211" s="179"/>
      <c r="AP211" s="179"/>
      <c r="AQ211" s="180"/>
      <c r="AR211" s="180"/>
      <c r="AS211" s="180"/>
      <c r="AT211" s="179"/>
      <c r="AU211" s="179"/>
      <c r="AV211" s="179"/>
      <c r="AW211" s="179"/>
      <c r="AX211" s="179"/>
      <c r="AY211" s="179"/>
      <c r="AZ211" s="179"/>
      <c r="BA211" s="179"/>
      <c r="BB211" s="179"/>
      <c r="BC211" s="179"/>
      <c r="BD211" s="179"/>
      <c r="BE211" s="179"/>
      <c r="BF211" s="179"/>
      <c r="BG211" s="179"/>
      <c r="BH211" s="179"/>
      <c r="BI211" s="179"/>
      <c r="BJ211" s="179"/>
      <c r="BK211" s="179"/>
      <c r="BL211" s="179"/>
      <c r="BM211" s="179"/>
      <c r="BN211" s="179"/>
      <c r="BO211" s="179"/>
      <c r="BP211" s="179"/>
      <c r="BQ211" s="179"/>
      <c r="BR211" s="179"/>
      <c r="BS211" s="179"/>
    </row>
  </sheetData>
  <mergeCells count="22">
    <mergeCell ref="A97:L97"/>
    <mergeCell ref="G29:H29"/>
    <mergeCell ref="D30:F30"/>
    <mergeCell ref="G30:H30"/>
    <mergeCell ref="D31:F31"/>
    <mergeCell ref="G31:H31"/>
    <mergeCell ref="D125:D128"/>
    <mergeCell ref="G125:G128"/>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1" zoomScale="70" zoomScaleSheetLayoutView="70" workbookViewId="0">
      <selection activeCell="I47" sqref="I47"/>
    </sheetView>
  </sheetViews>
  <sheetFormatPr defaultColWidth="9.140625" defaultRowHeight="15" x14ac:dyDescent="0.25"/>
  <cols>
    <col min="1" max="1" width="9.140625" style="233"/>
    <col min="2" max="2" width="37.7109375" style="233" customWidth="1"/>
    <col min="3" max="4" width="15.7109375" style="235" customWidth="1"/>
    <col min="5" max="6" width="15.7109375" style="233" customWidth="1"/>
    <col min="7" max="8" width="15.7109375" style="233" hidden="1" customWidth="1"/>
    <col min="9" max="10" width="18.28515625" style="233" customWidth="1"/>
    <col min="11" max="11" width="64.85546875" style="233" customWidth="1"/>
    <col min="12" max="12" width="32.28515625" style="233" customWidth="1"/>
    <col min="13" max="16384" width="9.140625" style="233"/>
  </cols>
  <sheetData>
    <row r="1" spans="1:12" ht="18.75" x14ac:dyDescent="0.25">
      <c r="A1" s="49"/>
      <c r="B1" s="49"/>
      <c r="C1" s="49"/>
      <c r="D1" s="49"/>
      <c r="E1" s="49"/>
      <c r="F1" s="49"/>
      <c r="G1" s="49"/>
      <c r="H1" s="49"/>
      <c r="I1" s="49"/>
      <c r="J1" s="49"/>
      <c r="K1" s="49"/>
      <c r="L1" s="203" t="s">
        <v>65</v>
      </c>
    </row>
    <row r="2" spans="1:12" ht="18.75" x14ac:dyDescent="0.3">
      <c r="A2" s="49"/>
      <c r="B2" s="49"/>
      <c r="C2" s="49"/>
      <c r="D2" s="49"/>
      <c r="E2" s="49"/>
      <c r="F2" s="49"/>
      <c r="G2" s="49"/>
      <c r="H2" s="49"/>
      <c r="I2" s="49"/>
      <c r="J2" s="49"/>
      <c r="K2" s="49"/>
      <c r="L2" s="204" t="s">
        <v>7</v>
      </c>
    </row>
    <row r="3" spans="1:12" ht="18.75" x14ac:dyDescent="0.3">
      <c r="A3" s="49"/>
      <c r="B3" s="49"/>
      <c r="C3" s="49"/>
      <c r="D3" s="49"/>
      <c r="E3" s="49"/>
      <c r="F3" s="49"/>
      <c r="G3" s="49"/>
      <c r="H3" s="49"/>
      <c r="I3" s="49"/>
      <c r="J3" s="49"/>
      <c r="K3" s="49"/>
      <c r="L3" s="204" t="s">
        <v>514</v>
      </c>
    </row>
    <row r="4" spans="1:12" ht="18.75" x14ac:dyDescent="0.3">
      <c r="A4" s="49"/>
      <c r="B4" s="49"/>
      <c r="C4" s="49"/>
      <c r="D4" s="49"/>
      <c r="E4" s="49"/>
      <c r="F4" s="49"/>
      <c r="G4" s="49"/>
      <c r="H4" s="49"/>
      <c r="I4" s="49"/>
      <c r="J4" s="49"/>
      <c r="K4" s="204"/>
      <c r="L4" s="49"/>
    </row>
    <row r="5" spans="1:12" ht="15.75" x14ac:dyDescent="0.25">
      <c r="A5" s="430" t="str">
        <f>'1. паспорт местоположение'!A5:C5</f>
        <v>Год раскрытия информации: 2025 год</v>
      </c>
      <c r="B5" s="430"/>
      <c r="C5" s="430"/>
      <c r="D5" s="430"/>
      <c r="E5" s="430"/>
      <c r="F5" s="430"/>
      <c r="G5" s="430"/>
      <c r="H5" s="430"/>
      <c r="I5" s="430"/>
      <c r="J5" s="430"/>
      <c r="K5" s="430"/>
      <c r="L5" s="430"/>
    </row>
    <row r="6" spans="1:12" ht="18.75" x14ac:dyDescent="0.3">
      <c r="A6" s="49"/>
      <c r="B6" s="49"/>
      <c r="C6" s="49"/>
      <c r="D6" s="49"/>
      <c r="E6" s="49"/>
      <c r="F6" s="49"/>
      <c r="G6" s="49"/>
      <c r="H6" s="49"/>
      <c r="I6" s="49"/>
      <c r="J6" s="49"/>
      <c r="K6" s="204"/>
      <c r="L6" s="49"/>
    </row>
    <row r="7" spans="1:12" ht="18.75" x14ac:dyDescent="0.25">
      <c r="A7" s="434" t="s">
        <v>6</v>
      </c>
      <c r="B7" s="434"/>
      <c r="C7" s="434"/>
      <c r="D7" s="434"/>
      <c r="E7" s="434"/>
      <c r="F7" s="434"/>
      <c r="G7" s="434"/>
      <c r="H7" s="434"/>
      <c r="I7" s="434"/>
      <c r="J7" s="434"/>
      <c r="K7" s="434"/>
      <c r="L7" s="434"/>
    </row>
    <row r="8" spans="1:12" ht="18.75" x14ac:dyDescent="0.25">
      <c r="A8" s="434"/>
      <c r="B8" s="434"/>
      <c r="C8" s="434"/>
      <c r="D8" s="434"/>
      <c r="E8" s="434"/>
      <c r="F8" s="434"/>
      <c r="G8" s="434"/>
      <c r="H8" s="434"/>
      <c r="I8" s="434"/>
      <c r="J8" s="434"/>
      <c r="K8" s="434"/>
      <c r="L8" s="434"/>
    </row>
    <row r="9" spans="1:12" x14ac:dyDescent="0.25">
      <c r="A9" s="514" t="str">
        <f>'5. анализ эконом эфф'!A9:H9</f>
        <v>Акционерное общество "Россети Янтарь" ДЗО  ПАО "Россети"</v>
      </c>
      <c r="B9" s="514"/>
      <c r="C9" s="514"/>
      <c r="D9" s="514"/>
      <c r="E9" s="514"/>
      <c r="F9" s="514"/>
      <c r="G9" s="514"/>
      <c r="H9" s="514"/>
      <c r="I9" s="514"/>
      <c r="J9" s="514"/>
      <c r="K9" s="514"/>
      <c r="L9" s="514"/>
    </row>
    <row r="10" spans="1:12" ht="15.75" x14ac:dyDescent="0.25">
      <c r="A10" s="431" t="s">
        <v>5</v>
      </c>
      <c r="B10" s="431"/>
      <c r="C10" s="431"/>
      <c r="D10" s="431"/>
      <c r="E10" s="431"/>
      <c r="F10" s="431"/>
      <c r="G10" s="431"/>
      <c r="H10" s="431"/>
      <c r="I10" s="431"/>
      <c r="J10" s="431"/>
      <c r="K10" s="431"/>
      <c r="L10" s="431"/>
    </row>
    <row r="11" spans="1:12" ht="18.75" x14ac:dyDescent="0.25">
      <c r="A11" s="434"/>
      <c r="B11" s="434"/>
      <c r="C11" s="434"/>
      <c r="D11" s="434"/>
      <c r="E11" s="434"/>
      <c r="F11" s="434"/>
      <c r="G11" s="434"/>
      <c r="H11" s="434"/>
      <c r="I11" s="434"/>
      <c r="J11" s="434"/>
      <c r="K11" s="434"/>
      <c r="L11" s="434"/>
    </row>
    <row r="12" spans="1:12" ht="15.75" x14ac:dyDescent="0.25">
      <c r="A12" s="430" t="str">
        <f>'1. паспорт местоположение'!A12:C12</f>
        <v>N_22-1286</v>
      </c>
      <c r="B12" s="430"/>
      <c r="C12" s="430"/>
      <c r="D12" s="430"/>
      <c r="E12" s="430"/>
      <c r="F12" s="430"/>
      <c r="G12" s="430"/>
      <c r="H12" s="430"/>
      <c r="I12" s="430"/>
      <c r="J12" s="430"/>
      <c r="K12" s="430"/>
      <c r="L12" s="430"/>
    </row>
    <row r="13" spans="1:12" ht="15.75" x14ac:dyDescent="0.25">
      <c r="A13" s="431" t="s">
        <v>4</v>
      </c>
      <c r="B13" s="431"/>
      <c r="C13" s="431"/>
      <c r="D13" s="431"/>
      <c r="E13" s="431"/>
      <c r="F13" s="431"/>
      <c r="G13" s="431"/>
      <c r="H13" s="431"/>
      <c r="I13" s="431"/>
      <c r="J13" s="431"/>
      <c r="K13" s="431"/>
      <c r="L13" s="431"/>
    </row>
    <row r="14" spans="1:12" ht="18.75" x14ac:dyDescent="0.25">
      <c r="A14" s="445"/>
      <c r="B14" s="445"/>
      <c r="C14" s="445"/>
      <c r="D14" s="445"/>
      <c r="E14" s="445"/>
      <c r="F14" s="445"/>
      <c r="G14" s="445"/>
      <c r="H14" s="445"/>
      <c r="I14" s="445"/>
      <c r="J14" s="445"/>
      <c r="K14" s="445"/>
      <c r="L14" s="445"/>
    </row>
    <row r="15" spans="1:12" ht="47.25" customHeight="1" x14ac:dyDescent="0.25">
      <c r="A15" s="515" t="str">
        <f>'1. паспорт местоположение'!A15:C15</f>
        <v>Реконструкция ТП 15/0,4 кВ 214-04 с заменой МТП на БКТП и заменой трансформатора 250 на 400 кВА, реконструкция ВЛ 0,4 кВ Л-1, Л-6 от ТП 214-04 протяженностью 657 м в п. Отважное Багратионовского района</v>
      </c>
      <c r="B15" s="515"/>
      <c r="C15" s="515"/>
      <c r="D15" s="515"/>
      <c r="E15" s="515"/>
      <c r="F15" s="515"/>
      <c r="G15" s="515"/>
      <c r="H15" s="515"/>
      <c r="I15" s="515"/>
      <c r="J15" s="515"/>
      <c r="K15" s="515"/>
      <c r="L15" s="515"/>
    </row>
    <row r="16" spans="1:12" ht="15.75" x14ac:dyDescent="0.25">
      <c r="A16" s="431" t="s">
        <v>3</v>
      </c>
      <c r="B16" s="431"/>
      <c r="C16" s="431"/>
      <c r="D16" s="431"/>
      <c r="E16" s="431"/>
      <c r="F16" s="431"/>
      <c r="G16" s="431"/>
      <c r="H16" s="431"/>
      <c r="I16" s="431"/>
      <c r="J16" s="431"/>
      <c r="K16" s="431"/>
      <c r="L16" s="431"/>
    </row>
    <row r="17" spans="1:12" ht="15.75" x14ac:dyDescent="0.25">
      <c r="A17" s="49"/>
      <c r="B17" s="49"/>
      <c r="C17" s="49"/>
      <c r="D17" s="49"/>
      <c r="E17" s="49"/>
      <c r="F17" s="49"/>
      <c r="G17" s="49"/>
      <c r="H17" s="49"/>
      <c r="I17" s="49"/>
      <c r="J17" s="49"/>
      <c r="K17" s="49"/>
      <c r="L17" s="258"/>
    </row>
    <row r="18" spans="1:12" ht="15.75" x14ac:dyDescent="0.25">
      <c r="A18" s="49"/>
      <c r="B18" s="49"/>
      <c r="C18" s="49"/>
      <c r="D18" s="49"/>
      <c r="E18" s="49"/>
      <c r="F18" s="49"/>
      <c r="G18" s="49"/>
      <c r="H18" s="49"/>
      <c r="I18" s="49"/>
      <c r="J18" s="49"/>
      <c r="K18" s="36"/>
      <c r="L18" s="49"/>
    </row>
    <row r="19" spans="1:12" ht="15.75" customHeight="1" x14ac:dyDescent="0.25">
      <c r="A19" s="511" t="s">
        <v>425</v>
      </c>
      <c r="B19" s="511"/>
      <c r="C19" s="511"/>
      <c r="D19" s="511"/>
      <c r="E19" s="511"/>
      <c r="F19" s="511"/>
      <c r="G19" s="511"/>
      <c r="H19" s="511"/>
      <c r="I19" s="511"/>
      <c r="J19" s="511"/>
      <c r="K19" s="511"/>
      <c r="L19" s="511"/>
    </row>
    <row r="20" spans="1:12" ht="15.75" x14ac:dyDescent="0.25">
      <c r="A20" s="234"/>
      <c r="F20" s="236"/>
    </row>
    <row r="21" spans="1:12" ht="15" customHeight="1" x14ac:dyDescent="0.25">
      <c r="A21" s="512" t="s">
        <v>216</v>
      </c>
      <c r="B21" s="512" t="s">
        <v>215</v>
      </c>
      <c r="C21" s="513" t="s">
        <v>359</v>
      </c>
      <c r="D21" s="513"/>
      <c r="E21" s="513"/>
      <c r="F21" s="513"/>
      <c r="G21" s="513"/>
      <c r="H21" s="513"/>
      <c r="I21" s="516" t="s">
        <v>214</v>
      </c>
      <c r="J21" s="517" t="s">
        <v>361</v>
      </c>
      <c r="K21" s="512" t="s">
        <v>213</v>
      </c>
      <c r="L21" s="520" t="s">
        <v>360</v>
      </c>
    </row>
    <row r="22" spans="1:12" ht="36.75" customHeight="1" x14ac:dyDescent="0.25">
      <c r="A22" s="512"/>
      <c r="B22" s="512"/>
      <c r="C22" s="521" t="s">
        <v>1</v>
      </c>
      <c r="D22" s="521"/>
      <c r="E22" s="521" t="s">
        <v>8</v>
      </c>
      <c r="F22" s="521"/>
      <c r="G22" s="522" t="s">
        <v>510</v>
      </c>
      <c r="H22" s="523"/>
      <c r="I22" s="516"/>
      <c r="J22" s="518"/>
      <c r="K22" s="512"/>
      <c r="L22" s="520"/>
    </row>
    <row r="23" spans="1:12" ht="31.5" x14ac:dyDescent="0.25">
      <c r="A23" s="512"/>
      <c r="B23" s="512"/>
      <c r="C23" s="294" t="s">
        <v>212</v>
      </c>
      <c r="D23" s="294" t="s">
        <v>211</v>
      </c>
      <c r="E23" s="294" t="s">
        <v>212</v>
      </c>
      <c r="F23" s="294" t="s">
        <v>211</v>
      </c>
      <c r="G23" s="294" t="s">
        <v>212</v>
      </c>
      <c r="H23" s="294" t="s">
        <v>211</v>
      </c>
      <c r="I23" s="516"/>
      <c r="J23" s="519"/>
      <c r="K23" s="512"/>
      <c r="L23" s="520"/>
    </row>
    <row r="24" spans="1:12" ht="15.75" x14ac:dyDescent="0.25">
      <c r="A24" s="295">
        <v>1</v>
      </c>
      <c r="B24" s="295">
        <v>2</v>
      </c>
      <c r="C24" s="294">
        <v>3</v>
      </c>
      <c r="D24" s="294">
        <v>4</v>
      </c>
      <c r="E24" s="294">
        <v>5</v>
      </c>
      <c r="F24" s="294">
        <v>6</v>
      </c>
      <c r="G24" s="294">
        <v>7</v>
      </c>
      <c r="H24" s="294">
        <v>8</v>
      </c>
      <c r="I24" s="294">
        <v>9</v>
      </c>
      <c r="J24" s="294">
        <v>10</v>
      </c>
      <c r="K24" s="294">
        <v>11</v>
      </c>
      <c r="L24" s="294">
        <v>12</v>
      </c>
    </row>
    <row r="25" spans="1:12" ht="15.75" x14ac:dyDescent="0.25">
      <c r="A25" s="294">
        <v>1</v>
      </c>
      <c r="B25" s="296" t="s">
        <v>210</v>
      </c>
      <c r="C25" s="297"/>
      <c r="D25" s="297"/>
      <c r="E25" s="298"/>
      <c r="F25" s="298"/>
      <c r="G25" s="297"/>
      <c r="H25" s="297"/>
      <c r="I25" s="297"/>
      <c r="J25" s="298"/>
      <c r="K25" s="299"/>
      <c r="L25" s="300"/>
    </row>
    <row r="26" spans="1:12" ht="15.75" x14ac:dyDescent="0.25">
      <c r="A26" s="294" t="s">
        <v>209</v>
      </c>
      <c r="B26" s="301" t="s">
        <v>366</v>
      </c>
      <c r="C26" s="302" t="s">
        <v>458</v>
      </c>
      <c r="D26" s="302" t="s">
        <v>458</v>
      </c>
      <c r="E26" s="423" t="s">
        <v>458</v>
      </c>
      <c r="F26" s="423" t="s">
        <v>458</v>
      </c>
      <c r="G26" s="302" t="s">
        <v>458</v>
      </c>
      <c r="H26" s="302" t="s">
        <v>458</v>
      </c>
      <c r="I26" s="297"/>
      <c r="J26" s="298"/>
      <c r="K26" s="299"/>
      <c r="L26" s="299"/>
    </row>
    <row r="27" spans="1:12" ht="31.5" x14ac:dyDescent="0.25">
      <c r="A27" s="294" t="s">
        <v>208</v>
      </c>
      <c r="B27" s="301" t="s">
        <v>368</v>
      </c>
      <c r="C27" s="302" t="s">
        <v>458</v>
      </c>
      <c r="D27" s="302" t="s">
        <v>458</v>
      </c>
      <c r="E27" s="423" t="s">
        <v>458</v>
      </c>
      <c r="F27" s="423" t="s">
        <v>458</v>
      </c>
      <c r="G27" s="302" t="s">
        <v>458</v>
      </c>
      <c r="H27" s="302" t="s">
        <v>458</v>
      </c>
      <c r="I27" s="297"/>
      <c r="J27" s="298"/>
      <c r="K27" s="299"/>
      <c r="L27" s="299"/>
    </row>
    <row r="28" spans="1:12" ht="63" x14ac:dyDescent="0.25">
      <c r="A28" s="294" t="s">
        <v>367</v>
      </c>
      <c r="B28" s="301" t="s">
        <v>372</v>
      </c>
      <c r="C28" s="302" t="s">
        <v>458</v>
      </c>
      <c r="D28" s="302" t="s">
        <v>458</v>
      </c>
      <c r="E28" s="423" t="s">
        <v>458</v>
      </c>
      <c r="F28" s="423" t="s">
        <v>458</v>
      </c>
      <c r="G28" s="302" t="s">
        <v>458</v>
      </c>
      <c r="H28" s="302" t="s">
        <v>458</v>
      </c>
      <c r="I28" s="297"/>
      <c r="J28" s="298"/>
      <c r="K28" s="299"/>
      <c r="L28" s="299"/>
    </row>
    <row r="29" spans="1:12" ht="31.5" x14ac:dyDescent="0.25">
      <c r="A29" s="294" t="s">
        <v>207</v>
      </c>
      <c r="B29" s="301" t="s">
        <v>371</v>
      </c>
      <c r="C29" s="302" t="s">
        <v>458</v>
      </c>
      <c r="D29" s="302" t="s">
        <v>458</v>
      </c>
      <c r="E29" s="423" t="s">
        <v>458</v>
      </c>
      <c r="F29" s="423" t="s">
        <v>458</v>
      </c>
      <c r="G29" s="302" t="s">
        <v>458</v>
      </c>
      <c r="H29" s="302" t="s">
        <v>458</v>
      </c>
      <c r="I29" s="297"/>
      <c r="J29" s="298"/>
      <c r="K29" s="299"/>
      <c r="L29" s="299"/>
    </row>
    <row r="30" spans="1:12" ht="31.5" x14ac:dyDescent="0.25">
      <c r="A30" s="294" t="s">
        <v>206</v>
      </c>
      <c r="B30" s="301" t="s">
        <v>373</v>
      </c>
      <c r="C30" s="302" t="s">
        <v>458</v>
      </c>
      <c r="D30" s="302" t="s">
        <v>458</v>
      </c>
      <c r="E30" s="423" t="s">
        <v>458</v>
      </c>
      <c r="F30" s="423" t="s">
        <v>458</v>
      </c>
      <c r="G30" s="302" t="s">
        <v>458</v>
      </c>
      <c r="H30" s="302" t="s">
        <v>458</v>
      </c>
      <c r="I30" s="297"/>
      <c r="J30" s="298"/>
      <c r="K30" s="299"/>
      <c r="L30" s="299"/>
    </row>
    <row r="31" spans="1:12" ht="31.5" x14ac:dyDescent="0.25">
      <c r="A31" s="294" t="s">
        <v>205</v>
      </c>
      <c r="B31" s="303" t="s">
        <v>369</v>
      </c>
      <c r="C31" s="302">
        <v>45474</v>
      </c>
      <c r="D31" s="302">
        <v>45474</v>
      </c>
      <c r="E31" s="423">
        <v>45474</v>
      </c>
      <c r="F31" s="423">
        <v>45474</v>
      </c>
      <c r="G31" s="302">
        <v>45474</v>
      </c>
      <c r="H31" s="302">
        <v>45474</v>
      </c>
      <c r="I31" s="406">
        <v>100</v>
      </c>
      <c r="J31" s="298"/>
      <c r="K31" s="299"/>
      <c r="L31" s="299"/>
    </row>
    <row r="32" spans="1:12" ht="31.5" x14ac:dyDescent="0.25">
      <c r="A32" s="294" t="s">
        <v>203</v>
      </c>
      <c r="B32" s="303" t="s">
        <v>374</v>
      </c>
      <c r="C32" s="302">
        <v>45597</v>
      </c>
      <c r="D32" s="302">
        <v>45597</v>
      </c>
      <c r="E32" s="423">
        <v>45721</v>
      </c>
      <c r="F32" s="423">
        <v>45721</v>
      </c>
      <c r="G32" s="302">
        <v>45597</v>
      </c>
      <c r="H32" s="302">
        <v>45597</v>
      </c>
      <c r="I32" s="406">
        <v>100</v>
      </c>
      <c r="J32" s="406"/>
      <c r="K32" s="299"/>
      <c r="L32" s="299"/>
    </row>
    <row r="33" spans="1:12" ht="47.25" x14ac:dyDescent="0.25">
      <c r="A33" s="294" t="s">
        <v>385</v>
      </c>
      <c r="B33" s="303" t="s">
        <v>301</v>
      </c>
      <c r="C33" s="302" t="s">
        <v>458</v>
      </c>
      <c r="D33" s="302" t="s">
        <v>458</v>
      </c>
      <c r="E33" s="423" t="s">
        <v>458</v>
      </c>
      <c r="F33" s="423" t="s">
        <v>458</v>
      </c>
      <c r="G33" s="302" t="s">
        <v>458</v>
      </c>
      <c r="H33" s="302" t="s">
        <v>458</v>
      </c>
      <c r="I33" s="297"/>
      <c r="J33" s="298"/>
      <c r="K33" s="299"/>
      <c r="L33" s="299"/>
    </row>
    <row r="34" spans="1:12" ht="63" x14ac:dyDescent="0.25">
      <c r="A34" s="294" t="s">
        <v>386</v>
      </c>
      <c r="B34" s="303" t="s">
        <v>378</v>
      </c>
      <c r="C34" s="302" t="s">
        <v>458</v>
      </c>
      <c r="D34" s="302" t="s">
        <v>458</v>
      </c>
      <c r="E34" s="423" t="s">
        <v>458</v>
      </c>
      <c r="F34" s="423" t="s">
        <v>458</v>
      </c>
      <c r="G34" s="302" t="s">
        <v>458</v>
      </c>
      <c r="H34" s="302" t="s">
        <v>458</v>
      </c>
      <c r="I34" s="297"/>
      <c r="J34" s="304"/>
      <c r="K34" s="304"/>
      <c r="L34" s="299"/>
    </row>
    <row r="35" spans="1:12" ht="31.5" x14ac:dyDescent="0.25">
      <c r="A35" s="294" t="s">
        <v>387</v>
      </c>
      <c r="B35" s="303" t="s">
        <v>204</v>
      </c>
      <c r="C35" s="302">
        <v>45597</v>
      </c>
      <c r="D35" s="302">
        <v>45657</v>
      </c>
      <c r="E35" s="423">
        <v>45734</v>
      </c>
      <c r="F35" s="423">
        <v>45734</v>
      </c>
      <c r="G35" s="302">
        <v>45597</v>
      </c>
      <c r="H35" s="302">
        <v>45657</v>
      </c>
      <c r="I35" s="406">
        <v>100</v>
      </c>
      <c r="J35" s="406"/>
      <c r="K35" s="304"/>
      <c r="L35" s="299"/>
    </row>
    <row r="36" spans="1:12" ht="31.5" x14ac:dyDescent="0.25">
      <c r="A36" s="294" t="s">
        <v>388</v>
      </c>
      <c r="B36" s="303" t="s">
        <v>370</v>
      </c>
      <c r="C36" s="302" t="s">
        <v>458</v>
      </c>
      <c r="D36" s="302" t="s">
        <v>458</v>
      </c>
      <c r="E36" s="423" t="s">
        <v>458</v>
      </c>
      <c r="F36" s="423" t="s">
        <v>458</v>
      </c>
      <c r="G36" s="302" t="s">
        <v>458</v>
      </c>
      <c r="H36" s="302" t="s">
        <v>458</v>
      </c>
      <c r="I36" s="297"/>
      <c r="J36" s="305"/>
      <c r="K36" s="299"/>
      <c r="L36" s="299"/>
    </row>
    <row r="37" spans="1:12" ht="15.75" x14ac:dyDescent="0.25">
      <c r="A37" s="294" t="s">
        <v>389</v>
      </c>
      <c r="B37" s="303" t="s">
        <v>202</v>
      </c>
      <c r="C37" s="302">
        <v>45597</v>
      </c>
      <c r="D37" s="302">
        <v>45597</v>
      </c>
      <c r="E37" s="423">
        <v>45721</v>
      </c>
      <c r="F37" s="423">
        <v>45721</v>
      </c>
      <c r="G37" s="302">
        <v>45597</v>
      </c>
      <c r="H37" s="302">
        <v>45597</v>
      </c>
      <c r="I37" s="406">
        <v>100</v>
      </c>
      <c r="J37" s="406"/>
      <c r="K37" s="299"/>
      <c r="L37" s="299"/>
    </row>
    <row r="38" spans="1:12" ht="15.75" x14ac:dyDescent="0.25">
      <c r="A38" s="294" t="s">
        <v>390</v>
      </c>
      <c r="B38" s="296" t="s">
        <v>201</v>
      </c>
      <c r="C38" s="306"/>
      <c r="D38" s="299"/>
      <c r="E38" s="424"/>
      <c r="F38" s="425"/>
      <c r="G38" s="306"/>
      <c r="H38" s="299"/>
      <c r="I38" s="305"/>
      <c r="J38" s="299"/>
      <c r="K38" s="299"/>
      <c r="L38" s="299"/>
    </row>
    <row r="39" spans="1:12" ht="63" x14ac:dyDescent="0.25">
      <c r="A39" s="294">
        <v>2</v>
      </c>
      <c r="B39" s="303" t="s">
        <v>375</v>
      </c>
      <c r="C39" s="302">
        <v>45658</v>
      </c>
      <c r="D39" s="302">
        <v>45746</v>
      </c>
      <c r="E39" s="423">
        <v>45888</v>
      </c>
      <c r="F39" s="423">
        <v>45888</v>
      </c>
      <c r="G39" s="302">
        <v>45658</v>
      </c>
      <c r="H39" s="302">
        <v>45746</v>
      </c>
      <c r="I39" s="406">
        <v>100</v>
      </c>
      <c r="J39" s="406">
        <v>100</v>
      </c>
      <c r="K39" s="299"/>
      <c r="L39" s="299"/>
    </row>
    <row r="40" spans="1:12" ht="15.75" x14ac:dyDescent="0.25">
      <c r="A40" s="294" t="s">
        <v>200</v>
      </c>
      <c r="B40" s="303" t="s">
        <v>377</v>
      </c>
      <c r="C40" s="302" t="s">
        <v>458</v>
      </c>
      <c r="D40" s="302" t="s">
        <v>458</v>
      </c>
      <c r="E40" s="423" t="s">
        <v>458</v>
      </c>
      <c r="F40" s="423" t="s">
        <v>458</v>
      </c>
      <c r="G40" s="302" t="s">
        <v>458</v>
      </c>
      <c r="H40" s="302" t="s">
        <v>458</v>
      </c>
      <c r="I40" s="297"/>
      <c r="J40" s="299"/>
      <c r="K40" s="299"/>
      <c r="L40" s="299"/>
    </row>
    <row r="41" spans="1:12" ht="47.25" x14ac:dyDescent="0.25">
      <c r="A41" s="294" t="s">
        <v>199</v>
      </c>
      <c r="B41" s="296" t="s">
        <v>456</v>
      </c>
      <c r="C41" s="302"/>
      <c r="D41" s="302"/>
      <c r="E41" s="423"/>
      <c r="F41" s="423"/>
      <c r="G41" s="302"/>
      <c r="H41" s="302"/>
      <c r="I41" s="299"/>
      <c r="J41" s="299"/>
      <c r="K41" s="299"/>
      <c r="L41" s="299"/>
    </row>
    <row r="42" spans="1:12" ht="31.5" x14ac:dyDescent="0.25">
      <c r="A42" s="294">
        <v>3</v>
      </c>
      <c r="B42" s="303" t="s">
        <v>376</v>
      </c>
      <c r="C42" s="302" t="s">
        <v>458</v>
      </c>
      <c r="D42" s="302" t="s">
        <v>458</v>
      </c>
      <c r="E42" s="423" t="s">
        <v>458</v>
      </c>
      <c r="F42" s="423" t="s">
        <v>458</v>
      </c>
      <c r="G42" s="302" t="s">
        <v>458</v>
      </c>
      <c r="H42" s="302" t="s">
        <v>458</v>
      </c>
      <c r="I42" s="299"/>
      <c r="J42" s="299"/>
      <c r="K42" s="299"/>
      <c r="L42" s="299"/>
    </row>
    <row r="43" spans="1:12" ht="15.75" x14ac:dyDescent="0.25">
      <c r="A43" s="294" t="s">
        <v>198</v>
      </c>
      <c r="B43" s="303" t="s">
        <v>196</v>
      </c>
      <c r="C43" s="302" t="s">
        <v>458</v>
      </c>
      <c r="D43" s="302" t="s">
        <v>458</v>
      </c>
      <c r="E43" s="423" t="s">
        <v>458</v>
      </c>
      <c r="F43" s="423" t="s">
        <v>458</v>
      </c>
      <c r="G43" s="302" t="s">
        <v>458</v>
      </c>
      <c r="H43" s="302" t="s">
        <v>458</v>
      </c>
      <c r="I43" s="297"/>
      <c r="J43" s="299"/>
      <c r="K43" s="299"/>
      <c r="L43" s="299"/>
    </row>
    <row r="44" spans="1:12" ht="15.75" x14ac:dyDescent="0.25">
      <c r="A44" s="294" t="s">
        <v>197</v>
      </c>
      <c r="B44" s="303" t="s">
        <v>194</v>
      </c>
      <c r="C44" s="302">
        <v>45748</v>
      </c>
      <c r="D44" s="302">
        <v>45930</v>
      </c>
      <c r="E44" s="423">
        <v>45901</v>
      </c>
      <c r="F44" s="423">
        <v>45925</v>
      </c>
      <c r="G44" s="302">
        <v>45748</v>
      </c>
      <c r="H44" s="302">
        <v>45930</v>
      </c>
      <c r="I44" s="406">
        <v>100</v>
      </c>
      <c r="J44" s="406">
        <v>100</v>
      </c>
      <c r="K44" s="299"/>
      <c r="L44" s="299"/>
    </row>
    <row r="45" spans="1:12" ht="78.75" x14ac:dyDescent="0.25">
      <c r="A45" s="294" t="s">
        <v>195</v>
      </c>
      <c r="B45" s="303" t="s">
        <v>381</v>
      </c>
      <c r="C45" s="302" t="s">
        <v>458</v>
      </c>
      <c r="D45" s="302" t="s">
        <v>458</v>
      </c>
      <c r="E45" s="423" t="s">
        <v>458</v>
      </c>
      <c r="F45" s="423" t="s">
        <v>458</v>
      </c>
      <c r="G45" s="302" t="s">
        <v>458</v>
      </c>
      <c r="H45" s="302" t="s">
        <v>458</v>
      </c>
      <c r="I45" s="297"/>
      <c r="J45" s="299"/>
      <c r="K45" s="299"/>
      <c r="L45" s="299"/>
    </row>
    <row r="46" spans="1:12" ht="157.5" x14ac:dyDescent="0.25">
      <c r="A46" s="294" t="s">
        <v>193</v>
      </c>
      <c r="B46" s="303" t="s">
        <v>379</v>
      </c>
      <c r="C46" s="302" t="s">
        <v>458</v>
      </c>
      <c r="D46" s="302" t="s">
        <v>458</v>
      </c>
      <c r="E46" s="423" t="s">
        <v>458</v>
      </c>
      <c r="F46" s="423" t="s">
        <v>458</v>
      </c>
      <c r="G46" s="302" t="s">
        <v>458</v>
      </c>
      <c r="H46" s="302" t="s">
        <v>458</v>
      </c>
      <c r="I46" s="297"/>
      <c r="J46" s="299"/>
      <c r="K46" s="299"/>
      <c r="L46" s="299"/>
    </row>
    <row r="47" spans="1:12" ht="15.75" x14ac:dyDescent="0.25">
      <c r="A47" s="294" t="s">
        <v>191</v>
      </c>
      <c r="B47" s="303" t="s">
        <v>192</v>
      </c>
      <c r="C47" s="302">
        <v>45931</v>
      </c>
      <c r="D47" s="302">
        <v>46022</v>
      </c>
      <c r="E47" s="299"/>
      <c r="F47" s="299"/>
      <c r="G47" s="302">
        <v>45931</v>
      </c>
      <c r="H47" s="302">
        <v>46022</v>
      </c>
      <c r="I47" s="299"/>
      <c r="J47" s="299"/>
      <c r="K47" s="299"/>
      <c r="L47" s="299"/>
    </row>
    <row r="48" spans="1:12" ht="31.5" x14ac:dyDescent="0.25">
      <c r="A48" s="294" t="s">
        <v>391</v>
      </c>
      <c r="B48" s="296" t="s">
        <v>190</v>
      </c>
      <c r="C48" s="302"/>
      <c r="D48" s="302"/>
      <c r="E48" s="299"/>
      <c r="F48" s="299"/>
      <c r="G48" s="302"/>
      <c r="H48" s="302"/>
      <c r="I48" s="299"/>
      <c r="J48" s="299"/>
      <c r="K48" s="299"/>
      <c r="L48" s="299"/>
    </row>
    <row r="49" spans="1:12" ht="31.5" x14ac:dyDescent="0.25">
      <c r="A49" s="294">
        <v>4</v>
      </c>
      <c r="B49" s="303" t="s">
        <v>188</v>
      </c>
      <c r="C49" s="302">
        <v>45931</v>
      </c>
      <c r="D49" s="302">
        <v>46022</v>
      </c>
      <c r="E49" s="299"/>
      <c r="F49" s="299"/>
      <c r="G49" s="302">
        <v>45931</v>
      </c>
      <c r="H49" s="302">
        <v>46022</v>
      </c>
      <c r="I49" s="299"/>
      <c r="J49" s="299"/>
      <c r="K49" s="299"/>
      <c r="L49" s="299"/>
    </row>
    <row r="50" spans="1:12" ht="78.75" x14ac:dyDescent="0.25">
      <c r="A50" s="294" t="s">
        <v>189</v>
      </c>
      <c r="B50" s="303" t="s">
        <v>380</v>
      </c>
      <c r="C50" s="302">
        <v>45931</v>
      </c>
      <c r="D50" s="302">
        <v>46022</v>
      </c>
      <c r="E50" s="299"/>
      <c r="F50" s="299"/>
      <c r="G50" s="302">
        <v>45931</v>
      </c>
      <c r="H50" s="302">
        <v>46022</v>
      </c>
      <c r="I50" s="297"/>
      <c r="J50" s="299"/>
      <c r="K50" s="299"/>
      <c r="L50" s="299"/>
    </row>
    <row r="51" spans="1:12" ht="63" x14ac:dyDescent="0.25">
      <c r="A51" s="294" t="s">
        <v>187</v>
      </c>
      <c r="B51" s="303" t="s">
        <v>382</v>
      </c>
      <c r="C51" s="302" t="s">
        <v>458</v>
      </c>
      <c r="D51" s="302" t="s">
        <v>458</v>
      </c>
      <c r="E51" s="299"/>
      <c r="F51" s="299"/>
      <c r="G51" s="302" t="s">
        <v>458</v>
      </c>
      <c r="H51" s="302" t="s">
        <v>458</v>
      </c>
      <c r="I51" s="299"/>
      <c r="J51" s="299"/>
      <c r="K51" s="299"/>
      <c r="L51" s="299"/>
    </row>
    <row r="52" spans="1:12" ht="63" x14ac:dyDescent="0.25">
      <c r="A52" s="294" t="s">
        <v>185</v>
      </c>
      <c r="B52" s="303" t="s">
        <v>186</v>
      </c>
      <c r="C52" s="302" t="s">
        <v>458</v>
      </c>
      <c r="D52" s="302" t="s">
        <v>458</v>
      </c>
      <c r="E52" s="299"/>
      <c r="F52" s="299"/>
      <c r="G52" s="302" t="s">
        <v>458</v>
      </c>
      <c r="H52" s="302" t="s">
        <v>458</v>
      </c>
      <c r="I52" s="297"/>
      <c r="J52" s="299"/>
      <c r="K52" s="299"/>
      <c r="L52" s="299"/>
    </row>
    <row r="53" spans="1:12" ht="31.5" x14ac:dyDescent="0.25">
      <c r="A53" s="294" t="s">
        <v>183</v>
      </c>
      <c r="B53" s="94" t="s">
        <v>383</v>
      </c>
      <c r="C53" s="302">
        <v>45931</v>
      </c>
      <c r="D53" s="302">
        <v>46022</v>
      </c>
      <c r="E53" s="299"/>
      <c r="F53" s="299"/>
      <c r="G53" s="302">
        <v>45931</v>
      </c>
      <c r="H53" s="302">
        <v>46022</v>
      </c>
      <c r="I53" s="299"/>
      <c r="J53" s="299"/>
      <c r="K53" s="299"/>
      <c r="L53" s="299"/>
    </row>
    <row r="54" spans="1:12" ht="31.5" x14ac:dyDescent="0.25">
      <c r="A54" s="294" t="s">
        <v>384</v>
      </c>
      <c r="B54" s="303" t="s">
        <v>184</v>
      </c>
      <c r="C54" s="302" t="s">
        <v>458</v>
      </c>
      <c r="D54" s="302" t="s">
        <v>458</v>
      </c>
      <c r="E54" s="299"/>
      <c r="F54" s="299"/>
      <c r="G54" s="302" t="s">
        <v>458</v>
      </c>
      <c r="H54" s="302" t="s">
        <v>458</v>
      </c>
      <c r="I54" s="299"/>
      <c r="J54" s="299"/>
      <c r="K54" s="299"/>
      <c r="L54" s="299"/>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2025-11-10T09:33:51Z</dcterms:modified>
</cp:coreProperties>
</file>